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3\2023 05 25 Q1-2023 Results\"/>
    </mc:Choice>
  </mc:AlternateContent>
  <bookViews>
    <workbookView xWindow="18435" yWindow="45" windowWidth="2880" windowHeight="8100" tabRatio="78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62913"/>
</workbook>
</file>

<file path=xl/calcChain.xml><?xml version="1.0" encoding="utf-8"?>
<calcChain xmlns="http://schemas.openxmlformats.org/spreadsheetml/2006/main">
  <c r="I15" i="7" l="1"/>
  <c r="I16" i="7"/>
  <c r="I14" i="7"/>
  <c r="H20" i="11" l="1"/>
  <c r="H22" i="11" s="1"/>
  <c r="H9" i="11" l="1"/>
  <c r="H14" i="11" s="1"/>
  <c r="H4" i="11"/>
  <c r="H6" i="11" s="1"/>
  <c r="I23" i="7" l="1"/>
  <c r="I48" i="7" s="1"/>
  <c r="I22" i="7"/>
  <c r="G9" i="7"/>
  <c r="G19" i="7" s="1"/>
  <c r="G8" i="7"/>
  <c r="G17" i="7"/>
  <c r="F17" i="7"/>
  <c r="E17" i="7"/>
  <c r="D17" i="7"/>
  <c r="C17" i="7"/>
  <c r="F7" i="1"/>
  <c r="E7" i="1"/>
  <c r="D7" i="1"/>
  <c r="C7" i="1"/>
  <c r="G51" i="1" l="1"/>
  <c r="G7" i="1"/>
  <c r="G25" i="1" s="1"/>
  <c r="G11" i="12" l="1"/>
  <c r="H25" i="11"/>
  <c r="H26" i="11"/>
  <c r="H27" i="11"/>
  <c r="H28" i="11"/>
  <c r="H8" i="11"/>
  <c r="H16" i="11" s="1"/>
  <c r="H24" i="11" s="1"/>
  <c r="G38" i="7"/>
  <c r="G41" i="7"/>
  <c r="G43" i="7"/>
  <c r="G45" i="7"/>
  <c r="G47" i="7"/>
  <c r="G48" i="7"/>
  <c r="G50" i="7"/>
  <c r="G52" i="7"/>
  <c r="G53" i="7"/>
  <c r="G54" i="7"/>
  <c r="G55" i="7"/>
  <c r="G56" i="7"/>
  <c r="C48" i="7"/>
  <c r="D48" i="7"/>
  <c r="E48" i="7"/>
  <c r="F48" i="7"/>
  <c r="G42" i="7"/>
  <c r="G39" i="7"/>
  <c r="H29" i="11" l="1"/>
  <c r="H30" i="11"/>
  <c r="G40" i="7"/>
  <c r="G44" i="7" s="1"/>
  <c r="G46" i="7" s="1"/>
  <c r="G49" i="7" s="1"/>
  <c r="G51" i="7" s="1"/>
  <c r="G57" i="7" s="1"/>
  <c r="G21" i="7"/>
  <c r="G24" i="7" s="1"/>
  <c r="G26" i="7" s="1"/>
  <c r="G32" i="7" s="1"/>
  <c r="G37" i="7"/>
  <c r="G28" i="1"/>
  <c r="G18" i="12" l="1"/>
  <c r="D8" i="7" l="1"/>
  <c r="C61" i="7"/>
  <c r="D61" i="7"/>
  <c r="E61" i="7"/>
  <c r="F61" i="7"/>
  <c r="I61" i="7"/>
  <c r="C64" i="7"/>
  <c r="D64" i="7"/>
  <c r="E64" i="7"/>
  <c r="F64" i="7"/>
  <c r="E9" i="7" l="1"/>
  <c r="I9" i="7"/>
  <c r="D9" i="7"/>
  <c r="I17" i="7"/>
  <c r="F8" i="7"/>
  <c r="F9" i="7"/>
  <c r="I8" i="7"/>
  <c r="E8" i="7"/>
  <c r="N16" i="14" l="1"/>
  <c r="N10" i="14"/>
  <c r="N12" i="14" s="1"/>
  <c r="F18" i="12"/>
  <c r="F11" i="12"/>
  <c r="I11" i="12"/>
  <c r="J8" i="11"/>
  <c r="J16" i="11" s="1"/>
  <c r="J24" i="11" s="1"/>
  <c r="I56" i="7"/>
  <c r="I55" i="7"/>
  <c r="I54" i="7"/>
  <c r="I53" i="7"/>
  <c r="I52" i="7"/>
  <c r="I50" i="7"/>
  <c r="I47" i="7"/>
  <c r="I45" i="7"/>
  <c r="I43" i="7"/>
  <c r="I38" i="7"/>
  <c r="I37" i="7"/>
  <c r="I42" i="7"/>
  <c r="I39" i="7"/>
  <c r="F37" i="7"/>
  <c r="F28" i="1"/>
  <c r="N17" i="14" l="1"/>
  <c r="I40" i="7"/>
  <c r="F43" i="7" l="1"/>
  <c r="F50" i="7"/>
  <c r="F55" i="7"/>
  <c r="F45" i="7"/>
  <c r="F52" i="7"/>
  <c r="F56" i="7"/>
  <c r="F53" i="7"/>
  <c r="F47" i="7"/>
  <c r="F54" i="7"/>
  <c r="F39" i="7" l="1"/>
  <c r="F42" i="7"/>
  <c r="E18" i="12"/>
  <c r="E11" i="12"/>
  <c r="E54" i="7"/>
  <c r="E53" i="7"/>
  <c r="E52" i="7"/>
  <c r="E43" i="7"/>
  <c r="E37" i="7"/>
  <c r="E56" i="7"/>
  <c r="E55" i="7"/>
  <c r="E50" i="7"/>
  <c r="E47" i="7"/>
  <c r="E45" i="7"/>
  <c r="E39" i="7"/>
  <c r="E28" i="1"/>
  <c r="F38" i="7" l="1"/>
  <c r="E42" i="7"/>
  <c r="E38" i="7"/>
  <c r="E40" i="7" l="1"/>
  <c r="F40" i="7"/>
  <c r="M16" i="14" l="1"/>
  <c r="M10" i="14"/>
  <c r="M12" i="14" s="1"/>
  <c r="D18" i="12"/>
  <c r="D11" i="12"/>
  <c r="M17" i="14" l="1"/>
  <c r="D42" i="7"/>
  <c r="D37" i="7"/>
  <c r="D56" i="7"/>
  <c r="D54" i="7"/>
  <c r="D53" i="7"/>
  <c r="D47" i="7"/>
  <c r="D28" i="1"/>
  <c r="C18" i="12" l="1"/>
  <c r="C11" i="12" l="1"/>
  <c r="C53" i="7"/>
  <c r="C52" i="7"/>
  <c r="C50" i="7"/>
  <c r="C43" i="7"/>
  <c r="C37" i="7"/>
  <c r="C56" i="7"/>
  <c r="C55" i="7"/>
  <c r="C54" i="7"/>
  <c r="C47" i="7"/>
  <c r="C45" i="7"/>
  <c r="C8" i="7"/>
  <c r="C9" i="7"/>
  <c r="C28" i="1"/>
  <c r="C42" i="7" l="1"/>
  <c r="C39" i="7"/>
  <c r="C38" i="7"/>
  <c r="L10" i="14"/>
  <c r="L12" i="14" s="1"/>
  <c r="C40" i="7" l="1"/>
  <c r="L16" i="14"/>
  <c r="L17" i="14" l="1"/>
  <c r="K16" i="14" l="1"/>
  <c r="K10" i="14"/>
  <c r="K12" i="14" s="1"/>
  <c r="K17" i="14" l="1"/>
  <c r="J16" i="14" l="1"/>
  <c r="J10" i="14"/>
  <c r="J12" i="14" s="1"/>
  <c r="J17" i="14" l="1"/>
  <c r="I16" i="14" l="1"/>
  <c r="I10" i="14"/>
  <c r="I12" i="14" s="1"/>
  <c r="I17" i="14" l="1"/>
  <c r="H16" i="14" l="1"/>
  <c r="H10" i="14"/>
  <c r="H12" i="14" s="1"/>
  <c r="G16" i="14"/>
  <c r="F16" i="14"/>
  <c r="G10" i="14"/>
  <c r="G12" i="14" s="1"/>
  <c r="F10" i="14"/>
  <c r="F12" i="14" s="1"/>
  <c r="E10" i="14"/>
  <c r="E12" i="14" s="1"/>
  <c r="E16" i="14"/>
  <c r="H17" i="14" l="1"/>
  <c r="E17" i="14"/>
  <c r="F17" i="14"/>
  <c r="G17" i="14"/>
  <c r="D16" i="14" l="1"/>
  <c r="D10" i="14" l="1"/>
  <c r="D12" i="14" s="1"/>
  <c r="D17" i="14" s="1"/>
  <c r="C16" i="14" l="1"/>
  <c r="C10" i="14"/>
  <c r="C12" i="14" s="1"/>
  <c r="C17" i="14" l="1"/>
  <c r="D52" i="7" l="1"/>
  <c r="D43" i="7" l="1"/>
  <c r="D45" i="7" l="1"/>
  <c r="D38" i="7" l="1"/>
  <c r="D50" i="7" l="1"/>
  <c r="D39" i="7" l="1"/>
  <c r="D55" i="7"/>
  <c r="D40" i="7" l="1"/>
  <c r="D41" i="7" l="1"/>
  <c r="D44" i="7" s="1"/>
  <c r="D46" i="7" s="1"/>
  <c r="D19" i="7"/>
  <c r="D21" i="7" s="1"/>
  <c r="C41" i="7"/>
  <c r="C44" i="7" s="1"/>
  <c r="C46" i="7" s="1"/>
  <c r="C19" i="7"/>
  <c r="C21" i="7" s="1"/>
  <c r="D49" i="7" l="1"/>
  <c r="D51" i="7" s="1"/>
  <c r="D57" i="7" s="1"/>
  <c r="C24" i="7"/>
  <c r="C26" i="7" s="1"/>
  <c r="C32" i="7" s="1"/>
  <c r="C49" i="7"/>
  <c r="C51" i="7" s="1"/>
  <c r="C57" i="7" s="1"/>
  <c r="D24" i="7"/>
  <c r="D26" i="7" s="1"/>
  <c r="D32" i="7" s="1"/>
  <c r="E19" i="7"/>
  <c r="E21" i="7" s="1"/>
  <c r="E41" i="7"/>
  <c r="E44" i="7" s="1"/>
  <c r="E46" i="7" s="1"/>
  <c r="D25" i="11"/>
  <c r="E25" i="11"/>
  <c r="E49" i="7" l="1"/>
  <c r="E51" i="7" s="1"/>
  <c r="E57" i="7" s="1"/>
  <c r="E24" i="7"/>
  <c r="E26" i="7" s="1"/>
  <c r="E32" i="7" s="1"/>
  <c r="F25" i="11"/>
  <c r="I41" i="7" l="1"/>
  <c r="I19" i="7"/>
  <c r="F41" i="7"/>
  <c r="F44" i="7" s="1"/>
  <c r="F46" i="7" s="1"/>
  <c r="F19" i="7"/>
  <c r="F21" i="7" s="1"/>
  <c r="F49" i="7" l="1"/>
  <c r="F51" i="7" s="1"/>
  <c r="F57" i="7" s="1"/>
  <c r="F24" i="7"/>
  <c r="F26" i="7" s="1"/>
  <c r="F32" i="7" s="1"/>
  <c r="G25" i="11"/>
  <c r="I21" i="7"/>
  <c r="I44" i="7"/>
  <c r="J25" i="11"/>
  <c r="I24" i="7" l="1"/>
  <c r="I26" i="7" s="1"/>
  <c r="I46" i="7"/>
  <c r="I49" i="7" s="1"/>
  <c r="I32" i="7" l="1"/>
  <c r="I51" i="7"/>
  <c r="I57" i="7" l="1"/>
  <c r="F20" i="11" l="1"/>
  <c r="E20" i="11"/>
  <c r="D20" i="11"/>
  <c r="D27" i="11" s="1"/>
  <c r="D29" i="11" s="1"/>
  <c r="G20" i="11"/>
  <c r="G27" i="11" s="1"/>
  <c r="G29" i="11" s="1"/>
  <c r="E27" i="11" l="1"/>
  <c r="E29" i="11" s="1"/>
  <c r="F27" i="11"/>
  <c r="F29" i="11" s="1"/>
  <c r="C41" i="1" l="1"/>
  <c r="E41" i="1"/>
  <c r="D41" i="1"/>
  <c r="E16" i="1" l="1"/>
  <c r="E25" i="1" s="1"/>
  <c r="D16" i="1"/>
  <c r="D25" i="1" s="1"/>
  <c r="D45" i="1" s="1"/>
  <c r="C16" i="1"/>
  <c r="C25" i="1" s="1"/>
  <c r="C45" i="1" s="1"/>
  <c r="E45" i="1" l="1"/>
  <c r="C29" i="1"/>
  <c r="C36" i="1" s="1"/>
  <c r="C51" i="1" s="1"/>
  <c r="E29" i="1"/>
  <c r="D29" i="1"/>
  <c r="E36" i="1" l="1"/>
  <c r="E51" i="1" s="1"/>
  <c r="D36" i="1"/>
  <c r="D51" i="1" s="1"/>
  <c r="F41" i="1" l="1"/>
  <c r="F16" i="1" l="1"/>
  <c r="F25" i="1" s="1"/>
  <c r="F45" i="1" s="1"/>
  <c r="F29" i="1"/>
  <c r="F36" i="1" l="1"/>
  <c r="F51" i="1" s="1"/>
  <c r="D6" i="11" l="1"/>
  <c r="D22" i="11" l="1"/>
  <c r="D28" i="11" s="1"/>
  <c r="G6" i="11"/>
  <c r="E22" i="11"/>
  <c r="F22" i="11"/>
  <c r="G22" i="11"/>
  <c r="G28" i="11" s="1"/>
  <c r="G14" i="11" l="1"/>
  <c r="G26" i="11" s="1"/>
  <c r="E14" i="11"/>
  <c r="F14" i="11"/>
  <c r="J14" i="11"/>
  <c r="G30" i="11"/>
  <c r="J6" i="11"/>
  <c r="F6" i="11" l="1"/>
  <c r="F28" i="11" s="1"/>
  <c r="J26" i="11"/>
  <c r="F26" i="11" l="1"/>
  <c r="F30" i="11" s="1"/>
  <c r="E6" i="11"/>
  <c r="D14" i="11"/>
  <c r="D26" i="11" l="1"/>
  <c r="D30" i="11" s="1"/>
  <c r="E28" i="11"/>
  <c r="E26" i="11"/>
  <c r="E30" i="11" l="1"/>
  <c r="J20" i="11"/>
  <c r="J27" i="11" l="1"/>
  <c r="J29" i="11" s="1"/>
  <c r="J22" i="11"/>
  <c r="J28" i="11" l="1"/>
  <c r="J30" i="11" s="1"/>
</calcChain>
</file>

<file path=xl/sharedStrings.xml><?xml version="1.0" encoding="utf-8"?>
<sst xmlns="http://schemas.openxmlformats.org/spreadsheetml/2006/main" count="246" uniqueCount="165">
  <si>
    <t>Consolidated balance sheet</t>
  </si>
  <si>
    <t>ASSETS - €m</t>
  </si>
  <si>
    <t>Intangible assets</t>
  </si>
  <si>
    <t>Goodwill</t>
  </si>
  <si>
    <t>Other intangible assets</t>
  </si>
  <si>
    <t>Insurance business investments</t>
  </si>
  <si>
    <t>Investment property</t>
  </si>
  <si>
    <t>Derivatives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</si>
  <si>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</si>
  <si>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</si>
  <si>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</si>
  <si>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</si>
  <si>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</si>
  <si>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</si>
  <si>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</si>
  <si>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</si>
  <si>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</si>
  <si>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</si>
  <si>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</si>
  <si>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</si>
  <si>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</si>
  <si>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</si>
  <si>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</si>
  <si>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</si>
  <si>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</si>
  <si>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</si>
  <si>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</si>
  <si>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</si>
  <si>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</si>
  <si>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</si>
  <si>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</si>
  <si>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</si>
  <si>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</si>
  <si>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</si>
  <si>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</si>
  <si>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</si>
  <si>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</si>
  <si>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</si>
  <si>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</si>
  <si>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</si>
  <si>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</si>
  <si>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</si>
  <si>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</si>
  <si>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</si>
  <si>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</si>
  <si>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Investment income, net of management expenses</t>
  </si>
  <si>
    <t>Claims expenses</t>
  </si>
  <si>
    <t>CURRENT OPERATING INCOME</t>
  </si>
  <si>
    <t>OPERATING INCOME</t>
  </si>
  <si>
    <t>Finance costs</t>
  </si>
  <si>
    <t>Share in net income of associates</t>
  </si>
  <si>
    <t>Gross earned premiums</t>
  </si>
  <si>
    <t>in €m</t>
  </si>
  <si>
    <t>UNDERWRITING INCOME/LOSS BEFORE REINSURANCE</t>
  </si>
  <si>
    <t>UNDERWRITING INCOME/LOSS AFTER REINSURANCE</t>
  </si>
  <si>
    <t>REVENUE</t>
  </si>
  <si>
    <t>Other operating income / expenses</t>
  </si>
  <si>
    <t>Income Tax</t>
  </si>
  <si>
    <t>NET INCOME</t>
  </si>
  <si>
    <t>Employee profit sharing sharing and incentive plans</t>
  </si>
  <si>
    <t xml:space="preserve">    Fees and commission income </t>
  </si>
  <si>
    <t xml:space="preserve">    Net income from banking activities</t>
  </si>
  <si>
    <t>Combined ratio before reinsurance</t>
  </si>
  <si>
    <t>Reinsurance result</t>
  </si>
  <si>
    <t>Ceded premiums</t>
  </si>
  <si>
    <t>Net earned premiums</t>
  </si>
  <si>
    <t>Ceded claims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</si>
  <si>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</si>
  <si>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</si>
  <si>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</si>
  <si>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</si>
  <si>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</si>
  <si>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</si>
  <si>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</si>
  <si>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</si>
  <si>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</si>
  <si>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</si>
  <si>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</si>
  <si>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</si>
  <si>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</si>
  <si>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</si>
  <si>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</si>
  <si>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</si>
  <si>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</si>
  <si>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</si>
  <si>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</si>
  <si>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Revenues</t>
  </si>
  <si>
    <t>Expenses</t>
  </si>
  <si>
    <t>Income tax rate</t>
  </si>
  <si>
    <t>Income tax</t>
  </si>
  <si>
    <t>in €m | non-audited</t>
  </si>
  <si>
    <t>State export guarantees management contribution (activity ceded in Dec. 2016)</t>
  </si>
  <si>
    <t>Western Europe</t>
  </si>
  <si>
    <t>Loss ratio before reinsurance - split by region</t>
  </si>
  <si>
    <t>Consolidated income statement - Analytic view</t>
  </si>
  <si>
    <t>IMPORTANT NOTICE:</t>
  </si>
  <si>
    <t>OPERATING INCOME FROM SEGM</t>
  </si>
  <si>
    <t>NET INCOME FROM SEGM</t>
  </si>
  <si>
    <t>published figures</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</si>
  <si>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</si>
  <si>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</si>
  <si>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</si>
  <si>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</si>
  <si>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</si>
  <si>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</si>
  <si>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</si>
  <si>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</si>
  <si>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</si>
  <si>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</si>
  <si>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</si>
  <si>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</si>
  <si>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</si>
  <si>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</si>
  <si>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</si>
  <si>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</si>
  <si>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</si>
  <si>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</si>
  <si>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</si>
  <si>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</si>
  <si>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</si>
  <si>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30/06/2018
(estimated)</t>
  </si>
  <si>
    <t>Lease liabilities</t>
  </si>
  <si>
    <t>30/06/2019
(estimated)*</t>
  </si>
  <si>
    <t>Badwill/Goodwill</t>
  </si>
  <si>
    <t xml:space="preserve">    Income from services activities</t>
  </si>
  <si>
    <t xml:space="preserve">    Expenses from services activities</t>
  </si>
  <si>
    <t xml:space="preserve">    Expenses from banking activities excl. cost of risk</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</si>
  <si>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</si>
  <si>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</si>
  <si>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</si>
  <si>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30/06/2020
(PIM, est.)**</t>
  </si>
  <si>
    <t>31/12/2020
(PIM)**</t>
  </si>
  <si>
    <t>30/06/2021
(PIM, est.)**</t>
  </si>
  <si>
    <t>31/12/2021
(PIM)**</t>
  </si>
  <si>
    <t>Q1 2022</t>
  </si>
  <si>
    <t>Q2 2022</t>
  </si>
  <si>
    <t>30/06/2022
(PIM, est.)**</t>
  </si>
  <si>
    <t>Q3 2022</t>
  </si>
  <si>
    <t>FY 2022</t>
  </si>
  <si>
    <t>Q4 2022</t>
  </si>
  <si>
    <t>31/12/2022
(PIM, est.)**</t>
  </si>
  <si>
    <t>IFRS 17</t>
  </si>
  <si>
    <t>Loss component</t>
  </si>
  <si>
    <t>Ceded loss component</t>
  </si>
  <si>
    <t>Claims handling costs</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</si>
  <si>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2022 and complete this information with the Universal Registration Document for the year 2021. The Universal Registration Document for 2022 was registered by the Autorité des marchés financiers (“AMF”) on 6 April 2023 under the No. D.23-0244.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</si>
  <si>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Total revenue - split by region</t>
  </si>
  <si>
    <t>Combined ratio</t>
  </si>
  <si>
    <t>Consolidated income statement (simplified)</t>
  </si>
  <si>
    <t>Total revenue</t>
  </si>
  <si>
    <t>Q1-2023</t>
  </si>
  <si>
    <t>Pro forma IFRS 17</t>
  </si>
  <si>
    <t>Pro Forma IFRS 17</t>
  </si>
  <si>
    <t>Q1 2023</t>
  </si>
  <si>
    <t>Insurance Finance Expenses</t>
  </si>
  <si>
    <t>Investments at amortized cost</t>
  </si>
  <si>
    <t>Investments at FV/OCI</t>
  </si>
  <si>
    <t>Investments at FV P&amp;L</t>
  </si>
  <si>
    <t>Attributable costs</t>
  </si>
  <si>
    <t>Non attributable expenses from insurance activity</t>
  </si>
  <si>
    <t>Provision for litigation</t>
  </si>
  <si>
    <r>
      <rPr>
        <vertAlign val="superscript"/>
        <sz val="8"/>
        <color theme="1"/>
        <rFont val="Arial"/>
        <family val="2"/>
      </rPr>
      <t>1</t>
    </r>
    <r>
      <rPr>
        <sz val="8"/>
        <color theme="1"/>
        <rFont val="Arial"/>
        <family val="2"/>
      </rPr>
      <t xml:space="preserve"> End-2017 final solvency ratio stands at 164% (based on the interpretation by Coface of Solvency II and integrating a stricter estimation for Factoring SCR to anticipate regulatory changes). Not audited.</t>
    </r>
  </si>
  <si>
    <r>
      <rPr>
        <vertAlign val="superscript"/>
        <sz val="8"/>
        <color theme="1"/>
        <rFont val="Arial"/>
        <family val="2"/>
      </rPr>
      <t>2</t>
    </r>
    <r>
      <rPr>
        <sz val="8"/>
        <color theme="1"/>
        <rFont val="Arial"/>
        <family val="2"/>
      </rPr>
      <t xml:space="preserve"> End-2018 final solvency ratio stands at 169% (based on the interpretation by Coface of Solvency II and integrating a stricter estimation for Factoring SCR to anticipate regulatory changes). Not audited.</t>
    </r>
  </si>
  <si>
    <r>
      <t>31/12/2017</t>
    </r>
    <r>
      <rPr>
        <b/>
        <vertAlign val="superscript"/>
        <sz val="9"/>
        <color theme="0"/>
        <rFont val="Arial"/>
        <family val="2"/>
      </rPr>
      <t>1</t>
    </r>
  </si>
  <si>
    <r>
      <t>31/12/2018</t>
    </r>
    <r>
      <rPr>
        <b/>
        <vertAlign val="superscript"/>
        <sz val="9"/>
        <color theme="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</si>
</sst>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_ ;\-#,##0\ "/>
  </numFmts>
  <fonts count="87">
    <font>
      <sz val="11"/>
      <color theme="1"/>
      <name val="Calibri"/>
      <family val="2"/>
      <scheme val="minor"/>
    </font>
    <font>
      <sz val="11"/>
      <color theme="1"/>
      <name val="Calibri"/>
      <family val="2"/>
      <scheme val="minor"/>
    </font>
    <font>
      <sz val="10"/>
      <name val="Arial"/>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9"/>
      <color rgb="FF03365F"/>
      <name val="Arial"/>
      <family val="2"/>
    </font>
    <font>
      <sz val="9"/>
      <color theme="1"/>
      <name val="Arial"/>
      <family val="2"/>
    </font>
    <font>
      <b/>
      <sz val="9"/>
      <color theme="0"/>
      <name val="Arial"/>
      <family val="2"/>
    </font>
    <font>
      <sz val="10"/>
      <color theme="1"/>
      <name val="Arial"/>
      <family val="2"/>
    </font>
    <font>
      <b/>
      <sz val="10"/>
      <color theme="1"/>
      <name val="Arial"/>
      <family val="2"/>
    </font>
    <font>
      <sz val="9"/>
      <name val="Arial"/>
      <family val="2"/>
    </font>
    <font>
      <b/>
      <sz val="9"/>
      <color theme="1"/>
      <name val="Arial"/>
      <family val="2"/>
    </font>
    <font>
      <sz val="9"/>
      <color theme="0" tint="-0.499984740745262"/>
      <name val="Arial"/>
      <family val="2"/>
    </font>
    <font>
      <b/>
      <sz val="9"/>
      <color rgb="FF18B3B9"/>
      <name val="Arial"/>
      <family val="2"/>
    </font>
    <font>
      <i/>
      <sz val="9"/>
      <color theme="0" tint="-0.499984740745262"/>
      <name val="Arial"/>
      <family val="2"/>
    </font>
    <font>
      <b/>
      <sz val="9"/>
      <color rgb="FFFF0000"/>
      <name val="Arial"/>
      <family val="2"/>
    </font>
    <font>
      <sz val="9"/>
      <color rgb="FF18B3B9"/>
      <name val="Arial"/>
      <family val="2"/>
    </font>
    <font>
      <i/>
      <sz val="9"/>
      <color rgb="FF18B3B9"/>
      <name val="Arial"/>
      <family val="2"/>
    </font>
    <font>
      <sz val="9"/>
      <color rgb="FFFF0000"/>
      <name val="Arial"/>
      <family val="2"/>
    </font>
    <font>
      <sz val="8"/>
      <color theme="1"/>
      <name val="Arial"/>
      <family val="2"/>
    </font>
    <font>
      <vertAlign val="superscript"/>
      <sz val="8"/>
      <color theme="1"/>
      <name val="Arial"/>
      <family val="2"/>
    </font>
    <font>
      <b/>
      <vertAlign val="superscript"/>
      <sz val="9"/>
      <color theme="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style="mediumDashed">
        <color rgb="FF3E5077"/>
      </left>
      <right/>
      <top style="mediumDashed">
        <color rgb="FF3E5077"/>
      </top>
      <bottom style="mediumDashed">
        <color rgb="FF3E5077"/>
      </bottom>
      <diagonal/>
    </border>
    <border>
      <left/>
      <right/>
      <top style="mediumDashed">
        <color rgb="FF3E5077"/>
      </top>
      <bottom style="mediumDashed">
        <color rgb="FF3E5077"/>
      </bottom>
      <diagonal/>
    </border>
    <border>
      <left/>
      <right style="mediumDashed">
        <color rgb="FF3E5077"/>
      </right>
      <top style="mediumDashed">
        <color rgb="FF3E5077"/>
      </top>
      <bottom style="mediumDashed">
        <color rgb="FF3E5077"/>
      </bottom>
      <diagonal/>
    </border>
  </borders>
  <cellStyleXfs count="416">
    <xf numFmtId="0" fontId="0" fillId="0" borderId="0"/>
    <xf numFmtId="0" fontId="2" fillId="0" borderId="0"/>
    <xf numFmtId="0" fontId="2" fillId="0" borderId="0"/>
    <xf numFmtId="165" fontId="3" fillId="0" borderId="3" applyFont="0" applyFill="0" applyBorder="0" applyAlignment="0" applyProtection="0">
      <alignment horizontal="center"/>
    </xf>
    <xf numFmtId="166" fontId="4" fillId="0" borderId="0" applyFont="0" applyFill="0" applyBorder="0" applyAlignment="0" applyProtection="0"/>
    <xf numFmtId="0" fontId="2" fillId="0" borderId="0">
      <alignment vertical="center"/>
    </xf>
    <xf numFmtId="0" fontId="2" fillId="2" borderId="0"/>
    <xf numFmtId="0" fontId="5" fillId="2" borderId="0"/>
    <xf numFmtId="0" fontId="6" fillId="2" borderId="0"/>
    <xf numFmtId="0" fontId="7" fillId="2" borderId="0"/>
    <xf numFmtId="0" fontId="7" fillId="2" borderId="0"/>
    <xf numFmtId="0" fontId="7" fillId="2" borderId="0"/>
    <xf numFmtId="0" fontId="8" fillId="2" borderId="0"/>
    <xf numFmtId="0" fontId="9" fillId="2" borderId="0"/>
    <xf numFmtId="0" fontId="10" fillId="2" borderId="0"/>
    <xf numFmtId="0" fontId="10" fillId="2" borderId="0"/>
    <xf numFmtId="167" fontId="2" fillId="3" borderId="4"/>
    <xf numFmtId="0" fontId="6" fillId="3" borderId="0"/>
    <xf numFmtId="0" fontId="2" fillId="2" borderId="0"/>
    <xf numFmtId="0" fontId="5" fillId="2" borderId="0"/>
    <xf numFmtId="0" fontId="6" fillId="2" borderId="0"/>
    <xf numFmtId="0" fontId="2" fillId="2" borderId="0"/>
    <xf numFmtId="0" fontId="8" fillId="2" borderId="0"/>
    <xf numFmtId="0" fontId="9" fillId="2" borderId="0"/>
    <xf numFmtId="0" fontId="10" fillId="2" borderId="0"/>
    <xf numFmtId="0" fontId="10" fillId="2" borderId="0"/>
    <xf numFmtId="0" fontId="11" fillId="0" borderId="0"/>
    <xf numFmtId="0" fontId="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22" borderId="6" applyNumberFormat="0" applyAlignment="0" applyProtection="0"/>
    <xf numFmtId="0" fontId="18" fillId="22" borderId="6" applyNumberFormat="0" applyAlignment="0" applyProtection="0"/>
    <xf numFmtId="168" fontId="10" fillId="0" borderId="0"/>
    <xf numFmtId="169" fontId="10" fillId="0" borderId="0" applyFill="0" applyBorder="0" applyAlignment="0" applyProtection="0"/>
    <xf numFmtId="37" fontId="19" fillId="0" borderId="0" applyFont="0" applyFill="0" applyBorder="0" applyAlignment="0" applyProtection="0">
      <alignment vertical="center"/>
      <protection locked="0"/>
    </xf>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20" fillId="0" borderId="7" applyNumberFormat="0" applyFill="0" applyAlignment="0" applyProtection="0"/>
    <xf numFmtId="0" fontId="21" fillId="23" borderId="8" applyNumberFormat="0" applyAlignment="0" applyProtection="0"/>
    <xf numFmtId="170" fontId="22" fillId="0" borderId="9" applyNumberFormat="0" applyProtection="0">
      <alignment wrapText="1"/>
    </xf>
    <xf numFmtId="43" fontId="2" fillId="0" borderId="0" applyFont="0" applyFill="0" applyBorder="0" applyAlignment="0" applyProtection="0"/>
    <xf numFmtId="0" fontId="23" fillId="0" borderId="0" applyFont="0" applyFill="0" applyBorder="0" applyAlignment="0" applyProtection="0"/>
    <xf numFmtId="164" fontId="10" fillId="0" borderId="0" applyFont="0" applyFill="0" applyBorder="0" applyAlignment="0" applyProtection="0"/>
    <xf numFmtId="171" fontId="10"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0" fillId="0" borderId="0" applyFill="0" applyBorder="0" applyAlignment="0" applyProtection="0"/>
    <xf numFmtId="174" fontId="10" fillId="0" borderId="0" applyFill="0" applyBorder="0" applyAlignment="0" applyProtection="0"/>
    <xf numFmtId="0" fontId="24" fillId="0" borderId="0" applyProtection="0">
      <alignment vertical="top" wrapText="1"/>
    </xf>
    <xf numFmtId="170" fontId="25" fillId="0" borderId="0" applyNumberFormat="0" applyProtection="0">
      <alignment wrapText="1"/>
    </xf>
    <xf numFmtId="175" fontId="26" fillId="0" borderId="11">
      <alignment horizontal="center" vertical="center"/>
    </xf>
    <xf numFmtId="176" fontId="27" fillId="0" borderId="12"/>
    <xf numFmtId="177" fontId="2" fillId="0" borderId="12"/>
    <xf numFmtId="176" fontId="2" fillId="0" borderId="12" applyBorder="0"/>
    <xf numFmtId="0" fontId="28" fillId="9" borderId="6" applyNumberFormat="0" applyAlignment="0" applyProtection="0"/>
    <xf numFmtId="0" fontId="28" fillId="9" borderId="6" applyNumberFormat="0" applyAlignment="0" applyProtection="0"/>
    <xf numFmtId="178" fontId="29" fillId="0" borderId="0" applyFont="0" applyFill="0" applyBorder="0" applyAlignment="0" applyProtection="0">
      <alignment horizontal="right"/>
    </xf>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179" fontId="1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3" fontId="26" fillId="0" borderId="14">
      <alignment horizontal="center" vertical="center"/>
    </xf>
    <xf numFmtId="3" fontId="26" fillId="0" borderId="14">
      <alignment horizontal="center" vertical="center"/>
    </xf>
    <xf numFmtId="3" fontId="26" fillId="0" borderId="14">
      <alignment horizontal="center" vertical="center"/>
    </xf>
    <xf numFmtId="3" fontId="27" fillId="0" borderId="15"/>
    <xf numFmtId="180" fontId="2" fillId="0" borderId="15"/>
    <xf numFmtId="181" fontId="2" fillId="0" borderId="15" applyBorder="0"/>
    <xf numFmtId="182" fontId="6" fillId="25" borderId="0" applyNumberFormat="0" applyFont="0" applyBorder="0" applyAlignment="0" applyProtection="0">
      <alignment horizontal="right"/>
    </xf>
    <xf numFmtId="183" fontId="32" fillId="0" borderId="0" applyNumberFormat="0" applyFill="0" applyBorder="0" applyAlignment="0" applyProtection="0"/>
    <xf numFmtId="0" fontId="33" fillId="6" borderId="0" applyNumberFormat="0" applyBorder="0" applyAlignment="0" applyProtection="0"/>
    <xf numFmtId="184" fontId="34" fillId="0" borderId="0" applyFill="0" applyBorder="0" applyAlignment="0" applyProtection="0">
      <alignment horizontal="left" vertical="top" wrapText="1" indent="1"/>
    </xf>
    <xf numFmtId="0" fontId="33" fillId="6" borderId="0" applyNumberFormat="0" applyBorder="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35" fillId="0" borderId="17" applyNumberFormat="0"/>
    <xf numFmtId="0" fontId="36" fillId="0" borderId="18" applyNumberFormat="0" applyFill="0" applyAlignment="0" applyProtection="0"/>
    <xf numFmtId="170" fontId="35" fillId="0" borderId="17" applyNumberFormat="0"/>
    <xf numFmtId="0" fontId="37" fillId="0" borderId="19" applyNumberFormat="0" applyFill="0" applyAlignment="0" applyProtection="0"/>
    <xf numFmtId="170" fontId="35" fillId="0" borderId="17" applyNumberFormat="0"/>
    <xf numFmtId="170" fontId="35" fillId="0" borderId="17" applyNumberFormat="0"/>
    <xf numFmtId="0" fontId="38" fillId="0" borderId="20" applyNumberFormat="0" applyFill="0" applyAlignment="0" applyProtection="0"/>
    <xf numFmtId="0" fontId="38" fillId="0" borderId="0" applyNumberFormat="0" applyFill="0" applyBorder="0" applyAlignment="0" applyProtection="0"/>
    <xf numFmtId="170" fontId="35" fillId="0" borderId="17" applyNumberFormat="0"/>
    <xf numFmtId="170" fontId="35" fillId="0" borderId="17" applyNumberFormat="0"/>
    <xf numFmtId="170" fontId="39" fillId="27" borderId="0" applyNumberFormat="0" applyProtection="0"/>
    <xf numFmtId="0" fontId="28" fillId="9" borderId="6" applyNumberFormat="0" applyAlignment="0" applyProtection="0"/>
    <xf numFmtId="0" fontId="28" fillId="9" borderId="6" applyNumberFormat="0" applyAlignmen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0" fontId="17" fillId="5" borderId="0" applyNumberFormat="0" applyBorder="0" applyAlignment="0" applyProtection="0"/>
    <xf numFmtId="0" fontId="20" fillId="0" borderId="7" applyNumberFormat="0" applyFill="0" applyAlignment="0" applyProtection="0"/>
    <xf numFmtId="170" fontId="22" fillId="0" borderId="21">
      <alignment wrapText="1"/>
    </xf>
    <xf numFmtId="170" fontId="22" fillId="28" borderId="22">
      <alignment wrapText="1"/>
    </xf>
    <xf numFmtId="38" fontId="4" fillId="0" borderId="0" applyFont="0" applyFill="0" applyBorder="0" applyAlignment="0" applyProtection="0"/>
    <xf numFmtId="185" fontId="10" fillId="0" borderId="0" applyFont="0" applyFill="0" applyBorder="0" applyAlignment="0" applyProtection="0"/>
    <xf numFmtId="171"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0" fillId="0" borderId="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41" fillId="0" borderId="0" applyFont="0" applyFill="0" applyBorder="0" applyAlignment="0" applyProtection="0">
      <alignment horizontal="right"/>
    </xf>
    <xf numFmtId="190" fontId="41" fillId="0" borderId="0" applyFont="0" applyFill="0" applyBorder="0" applyAlignment="0" applyProtection="0">
      <alignment horizontal="right"/>
    </xf>
    <xf numFmtId="191" fontId="41" fillId="0" borderId="0" applyFont="0" applyFill="0" applyBorder="0" applyAlignment="0" applyProtection="0">
      <alignment horizontal="right"/>
    </xf>
    <xf numFmtId="192" fontId="42" fillId="0" borderId="0" applyFont="0" applyFill="0" applyBorder="0" applyAlignment="0" applyProtection="0"/>
    <xf numFmtId="193" fontId="42" fillId="0" borderId="0" applyFont="0" applyFill="0" applyBorder="0" applyAlignment="0" applyProtection="0"/>
    <xf numFmtId="0" fontId="34"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 fillId="0" borderId="0"/>
    <xf numFmtId="0" fontId="2" fillId="0" borderId="0"/>
    <xf numFmtId="0" fontId="44" fillId="0" borderId="0"/>
    <xf numFmtId="0" fontId="1" fillId="0" borderId="0"/>
    <xf numFmtId="0" fontId="2" fillId="0" borderId="0"/>
    <xf numFmtId="0" fontId="2" fillId="0" borderId="0"/>
    <xf numFmtId="0" fontId="2" fillId="0" borderId="0"/>
    <xf numFmtId="0" fontId="1" fillId="0" borderId="0"/>
    <xf numFmtId="0" fontId="10" fillId="0" borderId="0"/>
    <xf numFmtId="0" fontId="2" fillId="0" borderId="0"/>
    <xf numFmtId="0" fontId="1" fillId="0" borderId="0"/>
    <xf numFmtId="0" fontId="2" fillId="0" borderId="0"/>
    <xf numFmtId="0" fontId="23" fillId="0" borderId="0"/>
    <xf numFmtId="0" fontId="2" fillId="0" borderId="0"/>
    <xf numFmtId="0" fontId="23" fillId="0" borderId="0"/>
    <xf numFmtId="0" fontId="45" fillId="0" borderId="0"/>
    <xf numFmtId="0" fontId="2" fillId="24" borderId="10" applyNumberFormat="0" applyFont="0" applyAlignment="0" applyProtection="0"/>
    <xf numFmtId="0" fontId="2" fillId="24" borderId="10" applyNumberFormat="0" applyFont="0" applyAlignment="0" applyProtection="0"/>
    <xf numFmtId="0" fontId="13" fillId="24" borderId="10" applyNumberFormat="0" applyFont="0" applyAlignment="0" applyProtection="0"/>
    <xf numFmtId="0" fontId="13" fillId="24" borderId="10" applyNumberFormat="0" applyFont="0" applyAlignment="0" applyProtection="0"/>
    <xf numFmtId="194" fontId="2" fillId="0" borderId="0"/>
    <xf numFmtId="0" fontId="15" fillId="22" borderId="5" applyNumberFormat="0" applyAlignment="0" applyProtection="0"/>
    <xf numFmtId="0" fontId="15" fillId="22" borderId="5" applyNumberFormat="0" applyAlignment="0" applyProtection="0"/>
    <xf numFmtId="0" fontId="46" fillId="0" borderId="0">
      <alignment vertical="center"/>
    </xf>
    <xf numFmtId="195"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6" fontId="10" fillId="0" borderId="0" applyFill="0" applyBorder="0" applyAlignment="0" applyProtection="0"/>
    <xf numFmtId="197" fontId="42" fillId="0" borderId="0" applyFont="0" applyFill="0" applyBorder="0" applyAlignment="0" applyProtection="0"/>
    <xf numFmtId="3" fontId="5" fillId="0" borderId="23" applyBorder="0">
      <alignment horizontal="center" vertical="center"/>
    </xf>
    <xf numFmtId="3" fontId="5" fillId="0" borderId="12" applyBorder="0"/>
    <xf numFmtId="181" fontId="2" fillId="0" borderId="12" applyBorder="0"/>
    <xf numFmtId="3" fontId="2" fillId="0" borderId="12" applyBorder="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8" fontId="10" fillId="0" borderId="0" applyFill="0" applyBorder="0" applyAlignment="0" applyProtection="0"/>
    <xf numFmtId="170" fontId="22" fillId="0" borderId="0">
      <alignment wrapText="1"/>
    </xf>
    <xf numFmtId="183" fontId="10" fillId="0" borderId="0">
      <alignment wrapText="1"/>
    </xf>
    <xf numFmtId="170" fontId="34" fillId="0" borderId="0">
      <alignment horizontal="left" wrapText="1" indent="1"/>
    </xf>
    <xf numFmtId="0" fontId="47" fillId="0" borderId="24">
      <alignment horizontal="centerContinuous"/>
    </xf>
    <xf numFmtId="0" fontId="33" fillId="6" borderId="0" applyNumberFormat="0" applyBorder="0" applyAlignment="0" applyProtection="0"/>
    <xf numFmtId="0" fontId="17" fillId="5"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48" fillId="0" borderId="24"/>
    <xf numFmtId="0" fontId="2" fillId="0" borderId="0"/>
    <xf numFmtId="0" fontId="2" fillId="0" borderId="0"/>
    <xf numFmtId="0" fontId="49" fillId="0" borderId="2">
      <alignment horizontal="center"/>
    </xf>
    <xf numFmtId="0" fontId="49" fillId="0" borderId="2">
      <alignment horizontal="center"/>
    </xf>
    <xf numFmtId="0" fontId="10" fillId="0" borderId="0" applyAlignment="0"/>
    <xf numFmtId="0" fontId="22" fillId="0" borderId="3">
      <alignment horizontal="right" vertical="top"/>
    </xf>
    <xf numFmtId="0" fontId="31" fillId="0" borderId="0" applyNumberFormat="0" applyFill="0" applyBorder="0" applyAlignment="0" applyProtection="0"/>
    <xf numFmtId="0" fontId="26" fillId="0" borderId="25">
      <alignment vertical="center"/>
    </xf>
    <xf numFmtId="0" fontId="26" fillId="0" borderId="25">
      <alignment vertical="center"/>
    </xf>
    <xf numFmtId="0" fontId="26" fillId="0" borderId="25">
      <alignment vertical="center"/>
    </xf>
    <xf numFmtId="0" fontId="27" fillId="0" borderId="26"/>
    <xf numFmtId="0" fontId="2" fillId="0" borderId="0"/>
    <xf numFmtId="199" fontId="10" fillId="0" borderId="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200" fontId="4" fillId="0" borderId="0" applyFont="0" applyFill="0" applyBorder="0" applyAlignment="0" applyProtection="0"/>
    <xf numFmtId="0" fontId="21" fillId="23" borderId="8" applyNumberFormat="0" applyAlignment="0" applyProtection="0"/>
    <xf numFmtId="0" fontId="20" fillId="0" borderId="7" applyNumberFormat="0" applyFill="0" applyAlignment="0" applyProtection="0"/>
    <xf numFmtId="201" fontId="4" fillId="0" borderId="0" applyFont="0" applyFill="0" applyBorder="0" applyAlignment="0" applyProtection="0"/>
    <xf numFmtId="0" fontId="16" fillId="0" borderId="0" applyNumberFormat="0" applyFill="0" applyBorder="0" applyAlignment="0" applyProtection="0"/>
    <xf numFmtId="170" fontId="51" fillId="0" borderId="0" applyNumberFormat="0" applyBorder="0" applyAlignment="0" applyProtection="0"/>
    <xf numFmtId="0" fontId="16" fillId="0" borderId="0" applyNumberFormat="0" applyFill="0" applyBorder="0" applyAlignment="0" applyProtection="0"/>
    <xf numFmtId="202" fontId="10" fillId="0" borderId="0" applyFill="0" applyBorder="0" applyAlignment="0" applyProtection="0"/>
    <xf numFmtId="203" fontId="10" fillId="0" borderId="0" applyFill="0" applyBorder="0" applyAlignment="0" applyProtection="0"/>
    <xf numFmtId="0" fontId="21" fillId="23" borderId="8"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56" fillId="34" borderId="34" applyNumberFormat="0" applyAlignment="0" applyProtection="0"/>
    <xf numFmtId="164" fontId="2" fillId="0" borderId="0" applyFont="0" applyFill="0" applyBorder="0" applyAlignment="0" applyProtection="0"/>
    <xf numFmtId="0" fontId="53" fillId="0" borderId="33" applyNumberFormat="0" applyFill="0" applyAlignment="0" applyProtection="0"/>
    <xf numFmtId="0" fontId="54" fillId="33" borderId="34" applyNumberFormat="0" applyAlignment="0" applyProtection="0"/>
    <xf numFmtId="190" fontId="41"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55" fillId="34" borderId="35" applyNumberFormat="0" applyAlignment="0" applyProtection="0"/>
    <xf numFmtId="9" fontId="2" fillId="0" borderId="0" applyFont="0" applyFill="0" applyBorder="0" applyAlignment="0" applyProtection="0"/>
    <xf numFmtId="3" fontId="57" fillId="0" borderId="37">
      <alignment horizontal="center" vertical="center" wrapText="1"/>
    </xf>
    <xf numFmtId="0" fontId="69"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2" fillId="38" borderId="0" applyNumberFormat="0" applyBorder="0" applyAlignment="0" applyProtection="0"/>
    <xf numFmtId="0" fontId="56" fillId="34" borderId="34" applyNumberFormat="0" applyAlignment="0" applyProtection="0"/>
    <xf numFmtId="0" fontId="65" fillId="40" borderId="41" applyNumberFormat="0" applyAlignment="0" applyProtection="0"/>
    <xf numFmtId="0" fontId="67" fillId="0" borderId="0" applyNumberFormat="0" applyFill="0" applyBorder="0" applyAlignment="0" applyProtection="0"/>
    <xf numFmtId="0" fontId="61" fillId="37" borderId="0" applyNumberFormat="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54" fillId="33" borderId="34" applyNumberFormat="0" applyAlignment="0" applyProtection="0"/>
    <xf numFmtId="0" fontId="64" fillId="0" borderId="40" applyNumberFormat="0" applyFill="0" applyAlignment="0" applyProtection="0"/>
    <xf numFmtId="0" fontId="63" fillId="39" borderId="0" applyNumberFormat="0" applyBorder="0" applyAlignment="0" applyProtection="0"/>
    <xf numFmtId="0" fontId="2" fillId="35" borderId="36" applyNumberFormat="0" applyFont="0" applyAlignment="0" applyProtection="0"/>
    <xf numFmtId="0" fontId="55" fillId="34" borderId="35" applyNumberFormat="0" applyAlignment="0" applyProtection="0"/>
    <xf numFmtId="0" fontId="67" fillId="0" borderId="0" applyNumberFormat="0" applyFill="0" applyBorder="0" applyAlignment="0" applyProtection="0"/>
    <xf numFmtId="0" fontId="1" fillId="57" borderId="0" applyNumberFormat="0" applyBorder="0" applyAlignment="0" applyProtection="0"/>
    <xf numFmtId="0" fontId="63" fillId="39" borderId="0" applyNumberFormat="0" applyBorder="0" applyAlignment="0" applyProtection="0"/>
    <xf numFmtId="0" fontId="58" fillId="0" borderId="0" applyNumberFormat="0" applyFill="0" applyBorder="0" applyAlignment="0" applyProtection="0"/>
    <xf numFmtId="0" fontId="69" fillId="0" borderId="0"/>
    <xf numFmtId="0" fontId="66"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6" fillId="0" borderId="0" applyNumberFormat="0" applyFill="0" applyBorder="0" applyAlignment="0" applyProtection="0"/>
    <xf numFmtId="0" fontId="56" fillId="34" borderId="34" applyNumberFormat="0" applyAlignment="0" applyProtection="0"/>
    <xf numFmtId="0" fontId="64" fillId="0" borderId="40" applyNumberFormat="0" applyFill="0" applyAlignment="0" applyProtection="0"/>
    <xf numFmtId="0" fontId="2" fillId="35" borderId="36" applyNumberFormat="0" applyFont="0" applyAlignment="0" applyProtection="0"/>
    <xf numFmtId="0" fontId="54" fillId="33" borderId="34" applyNumberFormat="0" applyAlignment="0" applyProtection="0"/>
    <xf numFmtId="0" fontId="62" fillId="38" borderId="0" applyNumberFormat="0" applyBorder="0" applyAlignment="0" applyProtection="0"/>
    <xf numFmtId="0" fontId="63" fillId="39" borderId="0" applyNumberFormat="0" applyBorder="0" applyAlignment="0" applyProtection="0"/>
    <xf numFmtId="0" fontId="61" fillId="37" borderId="0" applyNumberFormat="0" applyBorder="0" applyAlignment="0" applyProtection="0"/>
    <xf numFmtId="0" fontId="55" fillId="34" borderId="35" applyNumberFormat="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65" fillId="40" borderId="41" applyNumberFormat="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1" fillId="0" borderId="0"/>
    <xf numFmtId="0" fontId="60" fillId="0" borderId="0" applyNumberFormat="0" applyFill="0" applyBorder="0" applyAlignment="0" applyProtection="0"/>
    <xf numFmtId="0" fontId="60" fillId="0" borderId="39" applyNumberFormat="0" applyFill="0" applyAlignment="0" applyProtection="0"/>
    <xf numFmtId="0" fontId="59" fillId="0" borderId="38" applyNumberFormat="0" applyFill="0" applyAlignment="0" applyProtection="0"/>
    <xf numFmtId="0" fontId="65" fillId="40" borderId="41" applyNumberFormat="0" applyAlignment="0" applyProtection="0"/>
    <xf numFmtId="0" fontId="62" fillId="38" borderId="0" applyNumberFormat="0" applyBorder="0" applyAlignment="0" applyProtection="0"/>
    <xf numFmtId="0" fontId="68" fillId="58" borderId="0" applyNumberFormat="0" applyBorder="0" applyAlignment="0" applyProtection="0"/>
    <xf numFmtId="0" fontId="68" fillId="55"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6" borderId="0" applyNumberFormat="0" applyBorder="0" applyAlignment="0" applyProtection="0"/>
    <xf numFmtId="0" fontId="68"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64" fillId="0" borderId="40" applyNumberFormat="0" applyFill="0" applyAlignment="0" applyProtection="0"/>
    <xf numFmtId="0" fontId="61"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44">
    <xf numFmtId="0" fontId="0" fillId="0" borderId="0" xfId="0"/>
    <xf numFmtId="0" fontId="70" fillId="0" borderId="0" xfId="1" applyFont="1" applyFill="1" applyProtection="1"/>
    <xf numFmtId="0" fontId="71" fillId="0" borderId="0" xfId="0" applyFont="1" applyFill="1"/>
    <xf numFmtId="0" fontId="71" fillId="32" borderId="45" xfId="0" applyFont="1" applyFill="1" applyBorder="1" applyAlignment="1">
      <alignment horizontal="center" vertical="center"/>
    </xf>
    <xf numFmtId="14" fontId="72" fillId="30" borderId="32" xfId="0" applyNumberFormat="1" applyFont="1" applyFill="1" applyBorder="1"/>
    <xf numFmtId="14" fontId="72" fillId="30" borderId="32" xfId="0" applyNumberFormat="1" applyFont="1" applyFill="1" applyBorder="1" applyAlignment="1">
      <alignment horizontal="right"/>
    </xf>
    <xf numFmtId="14" fontId="72" fillId="31" borderId="0" xfId="0" applyNumberFormat="1" applyFont="1" applyFill="1" applyBorder="1" applyAlignment="1">
      <alignment horizontal="right"/>
    </xf>
    <xf numFmtId="0" fontId="71" fillId="0" borderId="0" xfId="0" applyFont="1"/>
    <xf numFmtId="0" fontId="71" fillId="0" borderId="28" xfId="0" applyFont="1" applyFill="1" applyBorder="1"/>
    <xf numFmtId="204" fontId="71" fillId="36" borderId="28" xfId="0" applyNumberFormat="1" applyFont="1" applyFill="1" applyBorder="1"/>
    <xf numFmtId="204" fontId="71" fillId="0" borderId="28" xfId="0" applyNumberFormat="1" applyFont="1" applyFill="1" applyBorder="1"/>
    <xf numFmtId="0" fontId="71" fillId="0" borderId="1" xfId="0" applyFont="1" applyBorder="1"/>
    <xf numFmtId="0" fontId="9" fillId="0" borderId="29" xfId="0" applyFont="1" applyFill="1" applyBorder="1"/>
    <xf numFmtId="204" fontId="9" fillId="36" borderId="29" xfId="0" applyNumberFormat="1" applyFont="1" applyFill="1" applyBorder="1"/>
    <xf numFmtId="204" fontId="9" fillId="0" borderId="29" xfId="0" applyNumberFormat="1" applyFont="1" applyFill="1" applyBorder="1"/>
    <xf numFmtId="204" fontId="9" fillId="32" borderId="0" xfId="0" applyNumberFormat="1" applyFont="1" applyFill="1" applyBorder="1"/>
    <xf numFmtId="204" fontId="71" fillId="0" borderId="0" xfId="0" applyNumberFormat="1" applyFont="1"/>
    <xf numFmtId="210" fontId="71" fillId="0" borderId="0" xfId="0" applyNumberFormat="1" applyFont="1"/>
    <xf numFmtId="204" fontId="9" fillId="36" borderId="0" xfId="0" applyNumberFormat="1" applyFont="1" applyFill="1" applyBorder="1"/>
    <xf numFmtId="204" fontId="9" fillId="0" borderId="0" xfId="0" applyNumberFormat="1" applyFont="1" applyFill="1" applyBorder="1"/>
    <xf numFmtId="207" fontId="71" fillId="0" borderId="0" xfId="0" applyNumberFormat="1" applyFont="1"/>
    <xf numFmtId="204" fontId="71" fillId="32" borderId="28" xfId="0" applyNumberFormat="1" applyFont="1" applyFill="1" applyBorder="1"/>
    <xf numFmtId="204" fontId="9" fillId="32" borderId="29" xfId="0" applyNumberFormat="1" applyFont="1" applyFill="1" applyBorder="1"/>
    <xf numFmtId="0" fontId="73" fillId="0" borderId="0" xfId="0" applyFont="1"/>
    <xf numFmtId="0" fontId="75" fillId="0" borderId="0" xfId="0" applyFont="1"/>
    <xf numFmtId="0" fontId="71" fillId="0" borderId="0" xfId="0" applyFont="1" applyFill="1" applyAlignment="1">
      <alignment vertical="center"/>
    </xf>
    <xf numFmtId="14" fontId="76" fillId="0" borderId="0" xfId="0" applyNumberFormat="1" applyFont="1" applyBorder="1"/>
    <xf numFmtId="14" fontId="72" fillId="30" borderId="0" xfId="0" applyNumberFormat="1" applyFont="1" applyFill="1" applyBorder="1"/>
    <xf numFmtId="14" fontId="72" fillId="30" borderId="0" xfId="0" applyNumberFormat="1" applyFont="1" applyFill="1" applyBorder="1" applyAlignment="1">
      <alignment horizontal="right"/>
    </xf>
    <xf numFmtId="0" fontId="9" fillId="0" borderId="1" xfId="0" applyFont="1" applyFill="1" applyBorder="1"/>
    <xf numFmtId="204" fontId="9" fillId="36" borderId="1" xfId="0" applyNumberFormat="1" applyFont="1" applyFill="1" applyBorder="1"/>
    <xf numFmtId="204" fontId="9" fillId="0" borderId="1" xfId="0" applyNumberFormat="1" applyFont="1" applyFill="1" applyBorder="1"/>
    <xf numFmtId="204" fontId="9" fillId="32" borderId="1" xfId="0" applyNumberFormat="1" applyFont="1" applyFill="1" applyBorder="1"/>
    <xf numFmtId="0" fontId="77" fillId="0" borderId="1" xfId="0" applyFont="1" applyFill="1" applyBorder="1"/>
    <xf numFmtId="204" fontId="77" fillId="36" borderId="1" xfId="0" applyNumberFormat="1" applyFont="1" applyFill="1" applyBorder="1"/>
    <xf numFmtId="204" fontId="77" fillId="0" borderId="1" xfId="0" applyNumberFormat="1" applyFont="1" applyFill="1" applyBorder="1"/>
    <xf numFmtId="204" fontId="77" fillId="32" borderId="1" xfId="0" applyNumberFormat="1" applyFont="1" applyFill="1" applyBorder="1"/>
    <xf numFmtId="0" fontId="9" fillId="0" borderId="0" xfId="0" applyFont="1" applyFill="1" applyBorder="1"/>
    <xf numFmtId="14" fontId="71" fillId="0" borderId="0" xfId="0" applyNumberFormat="1" applyFont="1" applyBorder="1"/>
    <xf numFmtId="0" fontId="75" fillId="0" borderId="1" xfId="0" applyFont="1" applyFill="1" applyBorder="1"/>
    <xf numFmtId="204" fontId="75" fillId="36" borderId="1" xfId="0" applyNumberFormat="1" applyFont="1" applyFill="1" applyBorder="1"/>
    <xf numFmtId="204" fontId="75" fillId="0" borderId="1" xfId="0" applyNumberFormat="1" applyFont="1" applyFill="1" applyBorder="1"/>
    <xf numFmtId="204" fontId="75" fillId="32" borderId="1" xfId="0" applyNumberFormat="1" applyFont="1" applyFill="1" applyBorder="1"/>
    <xf numFmtId="0" fontId="77" fillId="0" borderId="1" xfId="0" applyFont="1" applyFill="1" applyBorder="1" applyAlignment="1">
      <alignment horizontal="left" indent="1"/>
    </xf>
    <xf numFmtId="204" fontId="76" fillId="0" borderId="0" xfId="0" applyNumberFormat="1" applyFont="1"/>
    <xf numFmtId="0" fontId="70" fillId="0" borderId="30" xfId="0" applyFont="1" applyFill="1" applyBorder="1"/>
    <xf numFmtId="204" fontId="70" fillId="36" borderId="30" xfId="0" applyNumberFormat="1" applyFont="1" applyFill="1" applyBorder="1"/>
    <xf numFmtId="204" fontId="70" fillId="0" borderId="30" xfId="0" applyNumberFormat="1" applyFont="1" applyFill="1" applyBorder="1"/>
    <xf numFmtId="204" fontId="70" fillId="32" borderId="30" xfId="0" applyNumberFormat="1" applyFont="1" applyFill="1" applyBorder="1"/>
    <xf numFmtId="0" fontId="75" fillId="0" borderId="0" xfId="0" applyFont="1" applyFill="1" applyBorder="1"/>
    <xf numFmtId="204" fontId="75" fillId="36" borderId="0" xfId="0" applyNumberFormat="1" applyFont="1" applyFill="1" applyBorder="1"/>
    <xf numFmtId="204" fontId="75" fillId="0" borderId="0" xfId="0" applyNumberFormat="1" applyFont="1" applyFill="1" applyBorder="1"/>
    <xf numFmtId="204" fontId="75" fillId="32" borderId="0" xfId="0" applyNumberFormat="1" applyFont="1" applyFill="1" applyBorder="1"/>
    <xf numFmtId="0" fontId="78" fillId="0" borderId="31" xfId="0" applyFont="1" applyFill="1" applyBorder="1"/>
    <xf numFmtId="204" fontId="78" fillId="36" borderId="31" xfId="0" applyNumberFormat="1" applyFont="1" applyFill="1" applyBorder="1"/>
    <xf numFmtId="204" fontId="78" fillId="0" borderId="31" xfId="0" applyNumberFormat="1" applyFont="1" applyFill="1" applyBorder="1"/>
    <xf numFmtId="204" fontId="78" fillId="32" borderId="31" xfId="0" applyNumberFormat="1" applyFont="1" applyFill="1" applyBorder="1"/>
    <xf numFmtId="0" fontId="75" fillId="0" borderId="0" xfId="0" applyFont="1" applyFill="1"/>
    <xf numFmtId="204" fontId="75" fillId="36" borderId="0" xfId="0" applyNumberFormat="1" applyFont="1" applyFill="1"/>
    <xf numFmtId="204" fontId="75" fillId="0" borderId="0" xfId="0" applyNumberFormat="1" applyFont="1" applyFill="1"/>
    <xf numFmtId="204" fontId="75" fillId="32" borderId="0" xfId="0" applyNumberFormat="1" applyFont="1" applyFill="1"/>
    <xf numFmtId="0" fontId="79" fillId="0" borderId="0" xfId="0" applyFont="1"/>
    <xf numFmtId="205" fontId="79" fillId="0" borderId="0" xfId="300" applyNumberFormat="1" applyFont="1"/>
    <xf numFmtId="0" fontId="71" fillId="0" borderId="0" xfId="0" applyFont="1" applyAlignment="1">
      <alignment vertical="center"/>
    </xf>
    <xf numFmtId="204" fontId="78" fillId="0" borderId="0" xfId="0" applyNumberFormat="1" applyFont="1" applyFill="1" applyBorder="1"/>
    <xf numFmtId="204" fontId="71" fillId="32" borderId="0" xfId="0" applyNumberFormat="1" applyFont="1" applyFill="1" applyBorder="1"/>
    <xf numFmtId="0" fontId="71" fillId="0" borderId="1" xfId="0" applyFont="1" applyFill="1" applyBorder="1"/>
    <xf numFmtId="204" fontId="71" fillId="0" borderId="1" xfId="0" applyNumberFormat="1" applyFont="1" applyFill="1" applyBorder="1"/>
    <xf numFmtId="204" fontId="71" fillId="32" borderId="1" xfId="0" applyNumberFormat="1" applyFont="1" applyFill="1" applyBorder="1"/>
    <xf numFmtId="204" fontId="70" fillId="32" borderId="0" xfId="0" applyNumberFormat="1" applyFont="1" applyFill="1" applyBorder="1"/>
    <xf numFmtId="0" fontId="79" fillId="0" borderId="1" xfId="0" applyFont="1" applyFill="1" applyBorder="1"/>
    <xf numFmtId="0" fontId="80" fillId="0" borderId="0" xfId="0" applyFont="1"/>
    <xf numFmtId="208" fontId="80" fillId="0" borderId="0" xfId="0" applyNumberFormat="1" applyFont="1"/>
    <xf numFmtId="0" fontId="70" fillId="0" borderId="0" xfId="1" applyFont="1" applyFill="1" applyAlignment="1" applyProtection="1">
      <alignment horizontal="center"/>
    </xf>
    <xf numFmtId="0" fontId="71" fillId="0" borderId="0" xfId="0" applyFont="1" applyAlignment="1">
      <alignment horizontal="center"/>
    </xf>
    <xf numFmtId="14" fontId="72" fillId="30" borderId="32" xfId="0" applyNumberFormat="1" applyFont="1" applyFill="1" applyBorder="1" applyAlignment="1">
      <alignment horizontal="center"/>
    </xf>
    <xf numFmtId="0" fontId="9" fillId="0" borderId="0" xfId="0" applyFont="1" applyFill="1"/>
    <xf numFmtId="0" fontId="78" fillId="0" borderId="0" xfId="0" applyFont="1" applyFill="1" applyAlignment="1">
      <alignment horizontal="center"/>
    </xf>
    <xf numFmtId="204" fontId="9" fillId="36" borderId="0" xfId="0" applyNumberFormat="1" applyFont="1" applyFill="1"/>
    <xf numFmtId="204" fontId="9" fillId="0" borderId="0" xfId="0" applyNumberFormat="1" applyFont="1" applyFill="1"/>
    <xf numFmtId="204" fontId="9" fillId="32" borderId="0" xfId="0" applyNumberFormat="1" applyFont="1" applyFill="1"/>
    <xf numFmtId="0" fontId="81" fillId="0" borderId="0" xfId="0" applyFont="1" applyAlignment="1">
      <alignment horizontal="center"/>
    </xf>
    <xf numFmtId="0" fontId="78" fillId="0" borderId="29" xfId="0" applyFont="1" applyFill="1" applyBorder="1" applyAlignment="1">
      <alignment horizontal="center"/>
    </xf>
    <xf numFmtId="0" fontId="79" fillId="0" borderId="0" xfId="0" applyFont="1" applyFill="1" applyBorder="1"/>
    <xf numFmtId="0" fontId="82" fillId="0" borderId="0" xfId="0" applyFont="1" applyFill="1" applyBorder="1" applyAlignment="1">
      <alignment horizontal="center"/>
    </xf>
    <xf numFmtId="205" fontId="79" fillId="0" borderId="0" xfId="300" applyNumberFormat="1" applyFont="1" applyFill="1" applyBorder="1"/>
    <xf numFmtId="14" fontId="72" fillId="31" borderId="32" xfId="0" applyNumberFormat="1" applyFont="1" applyFill="1" applyBorder="1" applyAlignment="1">
      <alignment horizontal="right"/>
    </xf>
    <xf numFmtId="0" fontId="81" fillId="0" borderId="0" xfId="0" applyFont="1" applyFill="1" applyAlignment="1">
      <alignment horizontal="center"/>
    </xf>
    <xf numFmtId="0" fontId="78" fillId="0" borderId="29" xfId="0" quotePrefix="1" applyFont="1" applyFill="1" applyBorder="1" applyAlignment="1">
      <alignment horizontal="center"/>
    </xf>
    <xf numFmtId="0" fontId="75" fillId="0" borderId="28" xfId="0" applyFont="1" applyFill="1" applyBorder="1"/>
    <xf numFmtId="0" fontId="81" fillId="0" borderId="28" xfId="0" applyFont="1" applyFill="1" applyBorder="1" applyAlignment="1">
      <alignment horizontal="center"/>
    </xf>
    <xf numFmtId="205" fontId="75" fillId="36" borderId="28" xfId="300" applyNumberFormat="1" applyFont="1" applyFill="1" applyBorder="1"/>
    <xf numFmtId="205" fontId="75" fillId="0" borderId="28" xfId="300" applyNumberFormat="1" applyFont="1" applyFill="1" applyBorder="1"/>
    <xf numFmtId="205" fontId="75" fillId="32" borderId="28" xfId="300" applyNumberFormat="1" applyFont="1" applyFill="1" applyBorder="1"/>
    <xf numFmtId="205" fontId="9" fillId="0" borderId="29" xfId="300" applyNumberFormat="1" applyFont="1" applyFill="1" applyBorder="1"/>
    <xf numFmtId="205" fontId="78" fillId="0" borderId="29" xfId="300" applyNumberFormat="1" applyFont="1" applyFill="1" applyBorder="1" applyAlignment="1">
      <alignment horizontal="center"/>
    </xf>
    <xf numFmtId="205" fontId="9" fillId="36" borderId="29" xfId="300" applyNumberFormat="1" applyFont="1" applyFill="1" applyBorder="1"/>
    <xf numFmtId="205" fontId="9" fillId="32" borderId="29" xfId="300" applyNumberFormat="1" applyFont="1" applyFill="1" applyBorder="1"/>
    <xf numFmtId="0" fontId="81" fillId="0" borderId="1" xfId="0" applyFont="1" applyFill="1" applyBorder="1" applyAlignment="1">
      <alignment horizontal="center"/>
    </xf>
    <xf numFmtId="205" fontId="75" fillId="36" borderId="1" xfId="300" applyNumberFormat="1" applyFont="1" applyFill="1" applyBorder="1"/>
    <xf numFmtId="205" fontId="75" fillId="0" borderId="1" xfId="300" applyNumberFormat="1" applyFont="1" applyFill="1" applyBorder="1"/>
    <xf numFmtId="205" fontId="75" fillId="32" borderId="1" xfId="300" applyNumberFormat="1" applyFont="1" applyFill="1" applyBorder="1"/>
    <xf numFmtId="205" fontId="78" fillId="0" borderId="31" xfId="300" applyNumberFormat="1" applyFont="1" applyFill="1" applyBorder="1"/>
    <xf numFmtId="205" fontId="78" fillId="0" borderId="31" xfId="300" applyNumberFormat="1" applyFont="1" applyFill="1" applyBorder="1" applyAlignment="1">
      <alignment horizontal="center"/>
    </xf>
    <xf numFmtId="205" fontId="78" fillId="36" borderId="31" xfId="300" applyNumberFormat="1" applyFont="1" applyFill="1" applyBorder="1"/>
    <xf numFmtId="205" fontId="78" fillId="32" borderId="31" xfId="300" applyNumberFormat="1" applyFont="1" applyFill="1" applyBorder="1"/>
    <xf numFmtId="209" fontId="71" fillId="0" borderId="0" xfId="0" applyNumberFormat="1" applyFont="1"/>
    <xf numFmtId="0" fontId="75" fillId="0" borderId="0" xfId="0" applyFont="1" applyFill="1" applyBorder="1" applyAlignment="1"/>
    <xf numFmtId="0" fontId="83" fillId="0" borderId="0" xfId="0" applyFont="1" applyFill="1" applyBorder="1" applyAlignment="1"/>
    <xf numFmtId="0" fontId="75" fillId="0" borderId="0" xfId="0" applyFont="1" applyFill="1" applyBorder="1" applyAlignment="1">
      <alignment horizontal="center"/>
    </xf>
    <xf numFmtId="0" fontId="75" fillId="0" borderId="0" xfId="0" applyFont="1" applyBorder="1"/>
    <xf numFmtId="0" fontId="75" fillId="0" borderId="0" xfId="0" applyFont="1" applyFill="1" applyBorder="1" applyAlignment="1">
      <alignment horizontal="left" vertical="center" wrapText="1" readingOrder="1"/>
    </xf>
    <xf numFmtId="0" fontId="75" fillId="0" borderId="27" xfId="0" applyFont="1" applyFill="1" applyBorder="1"/>
    <xf numFmtId="204" fontId="75" fillId="36" borderId="27" xfId="0" applyNumberFormat="1" applyFont="1" applyFill="1" applyBorder="1"/>
    <xf numFmtId="204" fontId="75" fillId="0" borderId="27" xfId="0" applyNumberFormat="1" applyFont="1" applyFill="1" applyBorder="1"/>
    <xf numFmtId="0" fontId="9" fillId="0" borderId="0" xfId="0" applyFont="1" applyFill="1" applyBorder="1" applyAlignment="1">
      <alignment horizontal="left"/>
    </xf>
    <xf numFmtId="206" fontId="9" fillId="0" borderId="0" xfId="301" applyNumberFormat="1" applyFont="1" applyFill="1" applyBorder="1" applyAlignment="1">
      <alignment horizontal="right" vertical="center" wrapText="1"/>
    </xf>
    <xf numFmtId="207" fontId="75" fillId="0" borderId="0" xfId="0" applyNumberFormat="1" applyFont="1" applyBorder="1"/>
    <xf numFmtId="0" fontId="75" fillId="0" borderId="0" xfId="0" applyFont="1" applyBorder="1" applyAlignment="1"/>
    <xf numFmtId="14" fontId="72" fillId="30" borderId="32" xfId="0" applyNumberFormat="1" applyFont="1" applyFill="1" applyBorder="1" applyAlignment="1">
      <alignment vertical="center"/>
    </xf>
    <xf numFmtId="14" fontId="72" fillId="30" borderId="32" xfId="0" applyNumberFormat="1" applyFont="1" applyFill="1" applyBorder="1" applyAlignment="1">
      <alignment horizontal="center" vertical="center" wrapText="1"/>
    </xf>
    <xf numFmtId="0" fontId="75" fillId="0" borderId="27" xfId="0" applyFont="1" applyFill="1" applyBorder="1" applyAlignment="1">
      <alignment vertical="center"/>
    </xf>
    <xf numFmtId="3" fontId="75" fillId="0" borderId="1" xfId="0" applyNumberFormat="1" applyFont="1" applyFill="1" applyBorder="1" applyAlignment="1">
      <alignment vertical="center"/>
    </xf>
    <xf numFmtId="3" fontId="75" fillId="32" borderId="1" xfId="0" applyNumberFormat="1" applyFont="1" applyFill="1" applyBorder="1" applyAlignment="1">
      <alignment vertical="center"/>
    </xf>
    <xf numFmtId="3" fontId="75" fillId="0" borderId="27" xfId="0" applyNumberFormat="1" applyFont="1" applyFill="1" applyBorder="1" applyAlignment="1">
      <alignment vertical="center"/>
    </xf>
    <xf numFmtId="3" fontId="75" fillId="32" borderId="27" xfId="0" applyNumberFormat="1" applyFont="1" applyFill="1" applyBorder="1" applyAlignment="1">
      <alignment vertical="center"/>
    </xf>
    <xf numFmtId="0" fontId="9" fillId="0" borderId="42" xfId="0" applyFont="1" applyFill="1" applyBorder="1"/>
    <xf numFmtId="3" fontId="9" fillId="0" borderId="42" xfId="0" applyNumberFormat="1" applyFont="1" applyFill="1" applyBorder="1" applyAlignment="1">
      <alignment vertical="center"/>
    </xf>
    <xf numFmtId="3" fontId="9" fillId="32" borderId="42" xfId="0" applyNumberFormat="1" applyFont="1" applyFill="1" applyBorder="1" applyAlignment="1">
      <alignment vertical="center"/>
    </xf>
    <xf numFmtId="3" fontId="70" fillId="0" borderId="30" xfId="0" applyNumberFormat="1" applyFont="1" applyFill="1" applyBorder="1" applyAlignment="1">
      <alignment vertical="center"/>
    </xf>
    <xf numFmtId="3" fontId="70" fillId="32" borderId="30" xfId="0" applyNumberFormat="1" applyFont="1" applyFill="1" applyBorder="1" applyAlignment="1">
      <alignment vertical="center"/>
    </xf>
    <xf numFmtId="9" fontId="78" fillId="0" borderId="31" xfId="300" applyFont="1" applyFill="1" applyBorder="1"/>
    <xf numFmtId="9" fontId="78" fillId="0" borderId="31" xfId="300" applyNumberFormat="1" applyFont="1" applyFill="1" applyBorder="1"/>
    <xf numFmtId="9" fontId="78" fillId="32" borderId="31" xfId="300" applyNumberFormat="1" applyFont="1" applyFill="1" applyBorder="1"/>
    <xf numFmtId="0" fontId="74" fillId="0" borderId="0" xfId="0" applyFont="1"/>
    <xf numFmtId="0" fontId="2" fillId="0" borderId="0" xfId="0" applyFont="1" applyAlignment="1">
      <alignment vertical="top" wrapText="1"/>
    </xf>
    <xf numFmtId="0" fontId="71" fillId="32" borderId="45" xfId="0" applyFont="1" applyFill="1" applyBorder="1" applyAlignment="1">
      <alignment horizontal="center" vertical="center"/>
    </xf>
    <xf numFmtId="0" fontId="71" fillId="32" borderId="43" xfId="0" applyFont="1" applyFill="1" applyBorder="1" applyAlignment="1">
      <alignment horizontal="center"/>
    </xf>
    <xf numFmtId="0" fontId="71" fillId="32" borderId="44" xfId="0" applyFont="1" applyFill="1" applyBorder="1" applyAlignment="1">
      <alignment horizontal="center"/>
    </xf>
    <xf numFmtId="0" fontId="71" fillId="32" borderId="45" xfId="0" applyFont="1" applyFill="1" applyBorder="1" applyAlignment="1">
      <alignment horizontal="center"/>
    </xf>
    <xf numFmtId="0" fontId="71" fillId="32" borderId="43" xfId="0" applyFont="1" applyFill="1" applyBorder="1" applyAlignment="1">
      <alignment horizontal="center" vertical="center"/>
    </xf>
    <xf numFmtId="0" fontId="71" fillId="32" borderId="44" xfId="0" applyFont="1" applyFill="1" applyBorder="1" applyAlignment="1">
      <alignment horizontal="center" vertical="center"/>
    </xf>
    <xf numFmtId="0" fontId="71" fillId="32" borderId="45" xfId="0" applyFont="1" applyFill="1" applyBorder="1" applyAlignment="1">
      <alignment horizontal="center" vertical="center"/>
    </xf>
    <xf numFmtId="0" fontId="84"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94">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03365F"/>
      <color rgb="FF3E5077"/>
      <color rgb="FF18B3B9"/>
      <color rgb="FF989BB3"/>
      <color rgb="FF46C2C7"/>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31</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panose="020B0604020202020204" pitchFamily="34" charset="0"/>
                <a:cs typeface="Arial" panose="020B060402020202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1" i="0">
                  <a:solidFill>
                    <a:srgbClr val="18B3B9"/>
                  </a:solidFill>
                  <a:latin typeface="Cambria Math" panose="02040503050406030204" pitchFamily="18" charset="0"/>
                </a:rPr>
                <a:t>(</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1" i="0">
                  <a:solidFill>
                    <a:srgbClr val="18B3B9"/>
                  </a:solidFill>
                  <a:latin typeface="Cambria Math" panose="02040503050406030204" pitchFamily="18" charset="0"/>
                </a:rPr>
                <a:t>)/(</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r>
                <a:rPr lang="fr-FR" sz="1100" b="1" i="0">
                  <a:solidFill>
                    <a:srgbClr val="18B3B9"/>
                  </a:solidFill>
                  <a:latin typeface="Cambria Math" panose="02040503050406030204" pitchFamily="18" charset="0"/>
                </a:rPr>
                <a:t>)</a:t>
              </a:r>
              <a:endParaRPr lang="fr-FR" sz="1100" b="1">
                <a:solidFill>
                  <a:srgbClr val="18B3B9"/>
                </a:solidFill>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238125</xdr:colOff>
      <xdr:row>34</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37</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40</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44</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47</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tabSelected="1" zoomScaleNormal="100" workbookViewId="0">
      <pane xSplit="2" topLeftCell="C1" activePane="topRight" state="frozen"/>
      <selection activeCell="B16" sqref="B16"/>
      <selection pane="topRight" activeCell="B1" sqref="B1"/>
    </sheetView>
  </sheetViews>
  <sheetFormatPr baseColWidth="10" defaultColWidth="11.42578125" defaultRowHeight="12"/>
  <cols>
    <col min="1" max="1" width="2.140625" style="7" customWidth="1"/>
    <col min="2" max="2" width="58.28515625" style="7" bestFit="1" customWidth="1"/>
    <col min="3" max="7" width="9.85546875" style="7" bestFit="1" customWidth="1"/>
    <col min="8" max="8" width="11.42578125" style="7"/>
    <col min="9" max="9" width="15.140625" style="7" bestFit="1" customWidth="1"/>
    <col min="10" max="16384" width="11.42578125" style="7"/>
  </cols>
  <sheetData>
    <row r="1" spans="2:12" s="2" customFormat="1" ht="12.75" thickBot="1">
      <c r="B1" s="1" t="s">
        <v>0</v>
      </c>
    </row>
    <row r="2" spans="2:12" s="2" customFormat="1" ht="12.75" thickBot="1">
      <c r="C2" s="137" t="s">
        <v>151</v>
      </c>
      <c r="D2" s="138"/>
      <c r="E2" s="138"/>
      <c r="F2" s="139"/>
      <c r="G2" s="3" t="s">
        <v>141</v>
      </c>
    </row>
    <row r="3" spans="2:12">
      <c r="B3" s="4" t="s">
        <v>1</v>
      </c>
      <c r="C3" s="5">
        <v>44651</v>
      </c>
      <c r="D3" s="5">
        <v>44742</v>
      </c>
      <c r="E3" s="5">
        <v>44834</v>
      </c>
      <c r="F3" s="5">
        <v>44926</v>
      </c>
      <c r="G3" s="6">
        <v>44988</v>
      </c>
    </row>
    <row r="4" spans="2:12">
      <c r="B4" s="8" t="s">
        <v>2</v>
      </c>
      <c r="C4" s="9">
        <v>236087.35544489216</v>
      </c>
      <c r="D4" s="10">
        <v>235449.57514894533</v>
      </c>
      <c r="E4" s="10">
        <v>238886.31528961443</v>
      </c>
      <c r="F4" s="10">
        <v>238835.27231154431</v>
      </c>
      <c r="G4" s="21">
        <v>237087.41430853592</v>
      </c>
    </row>
    <row r="5" spans="2:12">
      <c r="B5" s="11" t="s">
        <v>3</v>
      </c>
      <c r="C5" s="9">
        <v>155779.50470787901</v>
      </c>
      <c r="D5" s="10">
        <v>155807.82125335699</v>
      </c>
      <c r="E5" s="10">
        <v>157301.27090822</v>
      </c>
      <c r="F5" s="10">
        <v>155959.66011452602</v>
      </c>
      <c r="G5" s="21">
        <v>155521.45229637221</v>
      </c>
    </row>
    <row r="6" spans="2:12">
      <c r="B6" s="11" t="s">
        <v>4</v>
      </c>
      <c r="C6" s="9">
        <v>80307.850737013141</v>
      </c>
      <c r="D6" s="10">
        <v>79641.753895588321</v>
      </c>
      <c r="E6" s="10">
        <v>81585.044381394444</v>
      </c>
      <c r="F6" s="10">
        <v>82875.612197018287</v>
      </c>
      <c r="G6" s="21">
        <v>81565.962012163698</v>
      </c>
    </row>
    <row r="7" spans="2:12" ht="12.75" thickBot="1">
      <c r="B7" s="12" t="s">
        <v>5</v>
      </c>
      <c r="C7" s="13">
        <f>SUM(C8:C12)</f>
        <v>3169860.2596858595</v>
      </c>
      <c r="D7" s="14">
        <f t="shared" ref="D7:G7" si="0">SUM(D8:D12)</f>
        <v>2972915.876767619</v>
      </c>
      <c r="E7" s="14">
        <f t="shared" si="0"/>
        <v>2890970.8996624816</v>
      </c>
      <c r="F7" s="14">
        <f t="shared" si="0"/>
        <v>3015136.2243347694</v>
      </c>
      <c r="G7" s="22">
        <f t="shared" si="0"/>
        <v>3103752.2564135115</v>
      </c>
    </row>
    <row r="8" spans="2:12">
      <c r="B8" s="11" t="s">
        <v>6</v>
      </c>
      <c r="C8" s="9">
        <v>288.00000000000006</v>
      </c>
      <c r="D8" s="10">
        <v>1108.2380000000001</v>
      </c>
      <c r="E8" s="10">
        <v>1350.4270000000001</v>
      </c>
      <c r="F8" s="10">
        <v>288.00000000000006</v>
      </c>
      <c r="G8" s="21">
        <v>288.00000000000006</v>
      </c>
      <c r="I8" s="16"/>
      <c r="J8" s="16"/>
      <c r="K8" s="16"/>
      <c r="L8" s="16"/>
    </row>
    <row r="9" spans="2:12">
      <c r="B9" s="11" t="s">
        <v>155</v>
      </c>
      <c r="C9" s="9">
        <v>78829.038372234194</v>
      </c>
      <c r="D9" s="10">
        <v>67519.978868247708</v>
      </c>
      <c r="E9" s="10">
        <v>88394.909795670974</v>
      </c>
      <c r="F9" s="10">
        <v>102087.97270723505</v>
      </c>
      <c r="G9" s="21">
        <v>106531.62799632559</v>
      </c>
      <c r="I9" s="16"/>
    </row>
    <row r="10" spans="2:12">
      <c r="B10" s="11" t="s">
        <v>156</v>
      </c>
      <c r="C10" s="9">
        <v>3078832.7352386327</v>
      </c>
      <c r="D10" s="10">
        <v>2886738.2701377515</v>
      </c>
      <c r="E10" s="10">
        <v>2789628.7810545219</v>
      </c>
      <c r="F10" s="10">
        <v>2902404.5904313512</v>
      </c>
      <c r="G10" s="21">
        <v>2395980.0619016527</v>
      </c>
    </row>
    <row r="11" spans="2:12">
      <c r="B11" s="11" t="s">
        <v>157</v>
      </c>
      <c r="C11" s="9">
        <v>10.5610749931325</v>
      </c>
      <c r="D11" s="10">
        <v>29.364900797709097</v>
      </c>
      <c r="E11" s="10">
        <v>33.6463207145895</v>
      </c>
      <c r="F11" s="10">
        <v>26.131100473203499</v>
      </c>
      <c r="G11" s="21">
        <v>600294.97152409854</v>
      </c>
      <c r="I11" s="17"/>
    </row>
    <row r="12" spans="2:12">
      <c r="B12" s="11" t="s">
        <v>7</v>
      </c>
      <c r="C12" s="9">
        <v>11899.924999999999</v>
      </c>
      <c r="D12" s="10">
        <v>17520.024860822108</v>
      </c>
      <c r="E12" s="10">
        <v>11563.135491574365</v>
      </c>
      <c r="F12" s="10">
        <v>10329.53009571013</v>
      </c>
      <c r="G12" s="21">
        <v>657.59499143468895</v>
      </c>
    </row>
    <row r="13" spans="2:12" ht="12.75" thickBot="1">
      <c r="B13" s="12" t="s">
        <v>8</v>
      </c>
      <c r="C13" s="13">
        <v>2969056.4894501995</v>
      </c>
      <c r="D13" s="14">
        <v>3113356.30784547</v>
      </c>
      <c r="E13" s="14">
        <v>2940391.9209857294</v>
      </c>
      <c r="F13" s="14">
        <v>2906639.4695577696</v>
      </c>
      <c r="G13" s="22">
        <v>2969052.3971054307</v>
      </c>
    </row>
    <row r="14" spans="2:12" ht="12.75" thickBot="1">
      <c r="B14" s="12" t="s">
        <v>9</v>
      </c>
      <c r="C14" s="13">
        <v>0</v>
      </c>
      <c r="D14" s="14">
        <v>0</v>
      </c>
      <c r="E14" s="14">
        <v>0</v>
      </c>
      <c r="F14" s="14">
        <v>0</v>
      </c>
      <c r="G14" s="22">
        <v>0</v>
      </c>
    </row>
    <row r="15" spans="2:12" ht="12.75" thickBot="1">
      <c r="B15" s="12" t="s">
        <v>10</v>
      </c>
      <c r="C15" s="13">
        <v>269474.9237163089</v>
      </c>
      <c r="D15" s="14">
        <v>274263.005297094</v>
      </c>
      <c r="E15" s="14">
        <v>335933.46933410841</v>
      </c>
      <c r="F15" s="14">
        <v>356217.05650821252</v>
      </c>
      <c r="G15" s="22">
        <v>340565.1527562259</v>
      </c>
    </row>
    <row r="16" spans="2:12" ht="12.75" thickBot="1">
      <c r="B16" s="12" t="s">
        <v>11</v>
      </c>
      <c r="C16" s="13">
        <f t="shared" ref="C16" si="1">SUM(C17:C23)</f>
        <v>532643.37534768553</v>
      </c>
      <c r="D16" s="14">
        <f t="shared" ref="D16:F16" si="2">SUM(D17:D23)</f>
        <v>520148.39628616057</v>
      </c>
      <c r="E16" s="14">
        <f t="shared" si="2"/>
        <v>514837.4567003845</v>
      </c>
      <c r="F16" s="14">
        <f t="shared" si="2"/>
        <v>515650.0709805612</v>
      </c>
      <c r="G16" s="22">
        <v>549197.04172537499</v>
      </c>
    </row>
    <row r="17" spans="2:7">
      <c r="B17" s="11" t="s">
        <v>12</v>
      </c>
      <c r="C17" s="9">
        <v>103872.41331574525</v>
      </c>
      <c r="D17" s="10">
        <v>100134.51400987995</v>
      </c>
      <c r="E17" s="10">
        <v>99894.346246858971</v>
      </c>
      <c r="F17" s="10">
        <v>94612.872363855262</v>
      </c>
      <c r="G17" s="21">
        <v>93357.281941380308</v>
      </c>
    </row>
    <row r="18" spans="2:7">
      <c r="B18" s="11" t="s">
        <v>13</v>
      </c>
      <c r="C18" s="9">
        <v>-1.6E-34</v>
      </c>
      <c r="D18" s="10">
        <v>3.7999999999999997E-34</v>
      </c>
      <c r="E18" s="10">
        <v>-1.03E-33</v>
      </c>
      <c r="F18" s="10">
        <v>-9.9999999999999993E-35</v>
      </c>
      <c r="G18" s="21">
        <v>-1.0500000000000001E-33</v>
      </c>
    </row>
    <row r="19" spans="2:7">
      <c r="B19" s="11" t="s">
        <v>14</v>
      </c>
      <c r="C19" s="9">
        <v>46989.588436936043</v>
      </c>
      <c r="D19" s="10">
        <v>72104.581956201902</v>
      </c>
      <c r="E19" s="10">
        <v>89220.196006246406</v>
      </c>
      <c r="F19" s="10">
        <v>90693.355931841579</v>
      </c>
      <c r="G19" s="21">
        <v>81653.741352639699</v>
      </c>
    </row>
    <row r="20" spans="2:7">
      <c r="B20" s="11" t="s">
        <v>15</v>
      </c>
      <c r="C20" s="9">
        <v>-3.8999999999999991E-34</v>
      </c>
      <c r="D20" s="10">
        <v>-3.219996E-33</v>
      </c>
      <c r="E20" s="10">
        <v>3.1450000000000002E-34</v>
      </c>
      <c r="F20" s="10">
        <v>-2.1119709999999997E-33</v>
      </c>
      <c r="G20" s="21">
        <v>9.0099999999999964E-34</v>
      </c>
    </row>
    <row r="21" spans="2:7">
      <c r="B21" s="11" t="s">
        <v>16</v>
      </c>
      <c r="C21" s="9">
        <v>63966.894748346007</v>
      </c>
      <c r="D21" s="10">
        <v>51059.200581963261</v>
      </c>
      <c r="E21" s="10">
        <v>48407.618066283903</v>
      </c>
      <c r="F21" s="10">
        <v>50061.835055140094</v>
      </c>
      <c r="G21" s="21">
        <v>54261.062684279706</v>
      </c>
    </row>
    <row r="22" spans="2:7">
      <c r="B22" s="11" t="s">
        <v>17</v>
      </c>
      <c r="C22" s="9">
        <v>83877.663966026608</v>
      </c>
      <c r="D22" s="10">
        <v>75916.497746299458</v>
      </c>
      <c r="E22" s="10">
        <v>84490.54068261318</v>
      </c>
      <c r="F22" s="10">
        <v>66612.423894309803</v>
      </c>
      <c r="G22" s="21">
        <v>62543.45487238912</v>
      </c>
    </row>
    <row r="23" spans="2:7">
      <c r="B23" s="11" t="s">
        <v>18</v>
      </c>
      <c r="C23" s="9">
        <v>233936.8148806316</v>
      </c>
      <c r="D23" s="10">
        <v>220933.60199181599</v>
      </c>
      <c r="E23" s="10">
        <v>192824.75569838201</v>
      </c>
      <c r="F23" s="10">
        <v>213669.58373541449</v>
      </c>
      <c r="G23" s="21">
        <v>257381.5008746862</v>
      </c>
    </row>
    <row r="24" spans="2:7" ht="12.75" thickBot="1">
      <c r="B24" s="12" t="s">
        <v>19</v>
      </c>
      <c r="C24" s="18">
        <v>389247.74485087913</v>
      </c>
      <c r="D24" s="19">
        <v>467410.49968437786</v>
      </c>
      <c r="E24" s="19">
        <v>717892.27601954236</v>
      </c>
      <c r="F24" s="19">
        <v>553786.44631734001</v>
      </c>
      <c r="G24" s="15">
        <v>565821.78859968483</v>
      </c>
    </row>
    <row r="25" spans="2:7" ht="12.75" thickBot="1">
      <c r="B25" s="12" t="s">
        <v>20</v>
      </c>
      <c r="C25" s="13">
        <f>C4+C7+C13+C14+C15+C16+C24</f>
        <v>7566370.148495825</v>
      </c>
      <c r="D25" s="14">
        <f>D4+D7+D13+D14+D15+D16+D24</f>
        <v>7583543.6610296657</v>
      </c>
      <c r="E25" s="14">
        <f>E4+E7+E13+E14+E15+E16+E24</f>
        <v>7638912.3379918607</v>
      </c>
      <c r="F25" s="14">
        <f>F4+F7+F13+F14+F15+F16+F24</f>
        <v>7586264.5400101971</v>
      </c>
      <c r="G25" s="22">
        <f>+G24+G16+G15+G14+G13+G7+G4</f>
        <v>7765476.0509087639</v>
      </c>
    </row>
    <row r="26" spans="2:7" ht="12.75" thickBot="1">
      <c r="F26" s="20"/>
      <c r="G26" s="16"/>
    </row>
    <row r="27" spans="2:7" ht="12.75" thickBot="1">
      <c r="C27" s="137" t="s">
        <v>151</v>
      </c>
      <c r="D27" s="138"/>
      <c r="E27" s="138"/>
      <c r="F27" s="139"/>
      <c r="G27" s="3" t="s">
        <v>141</v>
      </c>
    </row>
    <row r="28" spans="2:7">
      <c r="B28" s="4" t="s">
        <v>21</v>
      </c>
      <c r="C28" s="5">
        <f>+C3</f>
        <v>44651</v>
      </c>
      <c r="D28" s="5">
        <f>+D3</f>
        <v>44742</v>
      </c>
      <c r="E28" s="5">
        <f>+E3</f>
        <v>44834</v>
      </c>
      <c r="F28" s="5">
        <f>+F3</f>
        <v>44926</v>
      </c>
      <c r="G28" s="6">
        <f>G3</f>
        <v>44988</v>
      </c>
    </row>
    <row r="29" spans="2:7">
      <c r="B29" s="8" t="s">
        <v>22</v>
      </c>
      <c r="C29" s="9">
        <f>SUM(C30:C34)</f>
        <v>2216698.4111044519</v>
      </c>
      <c r="D29" s="10">
        <f t="shared" ref="D29:F29" si="3">SUM(D30:D34)</f>
        <v>2019715.0017754014</v>
      </c>
      <c r="E29" s="10">
        <f t="shared" si="3"/>
        <v>2017642.6837097157</v>
      </c>
      <c r="F29" s="10">
        <f t="shared" si="3"/>
        <v>2018601.9591138114</v>
      </c>
      <c r="G29" s="21">
        <v>2100436.6697993814</v>
      </c>
    </row>
    <row r="30" spans="2:7">
      <c r="B30" s="8" t="s">
        <v>23</v>
      </c>
      <c r="C30" s="9">
        <v>300359.58399999997</v>
      </c>
      <c r="D30" s="10">
        <v>300359.58399999997</v>
      </c>
      <c r="E30" s="10">
        <v>300359.58399999997</v>
      </c>
      <c r="F30" s="10">
        <v>300359.58399999997</v>
      </c>
      <c r="G30" s="21">
        <v>300359.58399999997</v>
      </c>
    </row>
    <row r="31" spans="2:7">
      <c r="B31" s="8" t="s">
        <v>24</v>
      </c>
      <c r="C31" s="9">
        <v>810419.79200000002</v>
      </c>
      <c r="D31" s="10">
        <v>723501.44799999997</v>
      </c>
      <c r="E31" s="10">
        <v>723501.44799999997</v>
      </c>
      <c r="F31" s="10">
        <v>723501.44799999997</v>
      </c>
      <c r="G31" s="21">
        <v>723501.44799999997</v>
      </c>
    </row>
    <row r="32" spans="2:7">
      <c r="B32" s="8" t="s">
        <v>25</v>
      </c>
      <c r="C32" s="9">
        <v>961937.97264113638</v>
      </c>
      <c r="D32" s="10">
        <v>824013.99090079824</v>
      </c>
      <c r="E32" s="10">
        <v>833284.03726738645</v>
      </c>
      <c r="F32" s="10">
        <v>835265.14922931825</v>
      </c>
      <c r="G32" s="21">
        <v>1119101.6101762187</v>
      </c>
    </row>
    <row r="33" spans="2:7">
      <c r="B33" s="8" t="s">
        <v>26</v>
      </c>
      <c r="C33" s="9">
        <v>91690.283936183652</v>
      </c>
      <c r="D33" s="10">
        <v>37012.823796031123</v>
      </c>
      <c r="E33" s="10">
        <v>-25331.122881270574</v>
      </c>
      <c r="F33" s="10">
        <v>-80968.255535896475</v>
      </c>
      <c r="G33" s="21">
        <v>-103700.27057233614</v>
      </c>
    </row>
    <row r="34" spans="2:7">
      <c r="B34" s="8" t="s">
        <v>27</v>
      </c>
      <c r="C34" s="9">
        <v>52290.778527132403</v>
      </c>
      <c r="D34" s="10">
        <v>134827.15507857228</v>
      </c>
      <c r="E34" s="10">
        <v>185828.73732359993</v>
      </c>
      <c r="F34" s="10">
        <v>240444.03342038972</v>
      </c>
      <c r="G34" s="21">
        <v>61174.298195499076</v>
      </c>
    </row>
    <row r="35" spans="2:7" ht="12.75" thickBot="1">
      <c r="B35" s="12" t="s">
        <v>28</v>
      </c>
      <c r="C35" s="13">
        <v>372.94468201465571</v>
      </c>
      <c r="D35" s="14">
        <v>372.64677082303689</v>
      </c>
      <c r="E35" s="14">
        <v>2238.4453247739561</v>
      </c>
      <c r="F35" s="14">
        <v>2265.5260524368705</v>
      </c>
      <c r="G35" s="22">
        <v>2162.3577342859003</v>
      </c>
    </row>
    <row r="36" spans="2:7" ht="12.75" thickBot="1">
      <c r="B36" s="12" t="s">
        <v>29</v>
      </c>
      <c r="C36" s="13">
        <f>+C35+C29</f>
        <v>2217071.3557864665</v>
      </c>
      <c r="D36" s="14">
        <f t="shared" ref="D36:F36" si="4">+D35+D29</f>
        <v>2020087.6485462245</v>
      </c>
      <c r="E36" s="14">
        <f t="shared" si="4"/>
        <v>2019881.1290344896</v>
      </c>
      <c r="F36" s="14">
        <f t="shared" si="4"/>
        <v>2020867.4851662482</v>
      </c>
      <c r="G36" s="22">
        <v>2102599.0275336672</v>
      </c>
    </row>
    <row r="37" spans="2:7" ht="12.75" thickBot="1">
      <c r="B37" s="12" t="s">
        <v>30</v>
      </c>
      <c r="C37" s="13">
        <v>81974.459333444276</v>
      </c>
      <c r="D37" s="14">
        <v>73209.545366292383</v>
      </c>
      <c r="E37" s="14">
        <v>73138.566801783032</v>
      </c>
      <c r="F37" s="14">
        <v>68662.29779670178</v>
      </c>
      <c r="G37" s="22">
        <v>65346.685336256829</v>
      </c>
    </row>
    <row r="38" spans="2:7" ht="12.75" thickBot="1">
      <c r="B38" s="12" t="s">
        <v>31</v>
      </c>
      <c r="C38" s="13">
        <v>378943.47510467278</v>
      </c>
      <c r="D38" s="14">
        <v>383011.36764478596</v>
      </c>
      <c r="E38" s="14">
        <v>527226.07003246329</v>
      </c>
      <c r="F38" s="14">
        <v>534280.39931303833</v>
      </c>
      <c r="G38" s="22">
        <v>531898.88530990982</v>
      </c>
    </row>
    <row r="39" spans="2:7" ht="12.75" thickBot="1">
      <c r="B39" s="12" t="s">
        <v>121</v>
      </c>
      <c r="C39" s="13">
        <v>80759.553962715596</v>
      </c>
      <c r="D39" s="14">
        <v>78580.60096127748</v>
      </c>
      <c r="E39" s="14">
        <v>78312.228576344656</v>
      </c>
      <c r="F39" s="14">
        <v>74621.996461643779</v>
      </c>
      <c r="G39" s="22">
        <v>73566.814657689567</v>
      </c>
    </row>
    <row r="40" spans="2:7" ht="12.75" thickBot="1">
      <c r="B40" s="12" t="s">
        <v>32</v>
      </c>
      <c r="C40" s="13">
        <v>1299207.166428009</v>
      </c>
      <c r="D40" s="14">
        <v>1373076.166958</v>
      </c>
      <c r="E40" s="14">
        <v>1453838.9988838923</v>
      </c>
      <c r="F40" s="14">
        <v>1432580.0095850285</v>
      </c>
      <c r="G40" s="22">
        <v>1415961.671564786</v>
      </c>
    </row>
    <row r="41" spans="2:7" ht="12.75" thickBot="1">
      <c r="B41" s="12" t="s">
        <v>33</v>
      </c>
      <c r="C41" s="13">
        <f t="shared" ref="C41" si="5">SUM(C42:C44)</f>
        <v>2954697.3606555066</v>
      </c>
      <c r="D41" s="14">
        <f t="shared" ref="D41:F41" si="6">SUM(D42:D44)</f>
        <v>3117330.7415834917</v>
      </c>
      <c r="E41" s="14">
        <f t="shared" si="6"/>
        <v>2969984.8439696617</v>
      </c>
      <c r="F41" s="14">
        <f t="shared" si="6"/>
        <v>2927388.6425160635</v>
      </c>
      <c r="G41" s="22">
        <v>2953108.1619512504</v>
      </c>
    </row>
    <row r="42" spans="2:7">
      <c r="B42" s="11" t="s">
        <v>34</v>
      </c>
      <c r="C42" s="9">
        <v>867696.61311209702</v>
      </c>
      <c r="D42" s="10">
        <v>919048.30704008194</v>
      </c>
      <c r="E42" s="10">
        <v>800294.21642625204</v>
      </c>
      <c r="F42" s="10">
        <v>743230.22297265404</v>
      </c>
      <c r="G42" s="21">
        <v>917019.73524196993</v>
      </c>
    </row>
    <row r="43" spans="2:7">
      <c r="B43" s="11" t="s">
        <v>35</v>
      </c>
      <c r="C43" s="9">
        <v>392584.87454340968</v>
      </c>
      <c r="D43" s="10">
        <v>444611.10454340966</v>
      </c>
      <c r="E43" s="10">
        <v>453093.83454340976</v>
      </c>
      <c r="F43" s="10">
        <v>389300.14954340964</v>
      </c>
      <c r="G43" s="21">
        <v>405590.23770928051</v>
      </c>
    </row>
    <row r="44" spans="2:7">
      <c r="B44" s="11" t="s">
        <v>36</v>
      </c>
      <c r="C44" s="9">
        <v>1694415.8729999999</v>
      </c>
      <c r="D44" s="10">
        <v>1753671.33</v>
      </c>
      <c r="E44" s="10">
        <v>1716596.7930000001</v>
      </c>
      <c r="F44" s="10">
        <v>1794858.27</v>
      </c>
      <c r="G44" s="21">
        <v>1630498.189</v>
      </c>
    </row>
    <row r="45" spans="2:7" ht="12.75" thickBot="1">
      <c r="B45" s="12" t="s">
        <v>37</v>
      </c>
      <c r="C45" s="13">
        <f t="shared" ref="C45" si="7">SUM(C46:C50)</f>
        <v>553715.40619776351</v>
      </c>
      <c r="D45" s="14">
        <f t="shared" ref="D45:F45" si="8">SUM(D46:D50)</f>
        <v>538245.95183855994</v>
      </c>
      <c r="E45" s="14">
        <f t="shared" si="8"/>
        <v>516529.10870667698</v>
      </c>
      <c r="F45" s="14">
        <f t="shared" si="8"/>
        <v>527860.53255483531</v>
      </c>
      <c r="G45" s="22">
        <v>622994.92818612559</v>
      </c>
    </row>
    <row r="46" spans="2:7">
      <c r="B46" s="11" t="s">
        <v>38</v>
      </c>
      <c r="C46" s="9">
        <v>127504.04195931499</v>
      </c>
      <c r="D46" s="10">
        <v>131879.46899929541</v>
      </c>
      <c r="E46" s="10">
        <v>129857.12204634337</v>
      </c>
      <c r="F46" s="10">
        <v>125441.3011124879</v>
      </c>
      <c r="G46" s="21">
        <v>117279.07047135125</v>
      </c>
    </row>
    <row r="47" spans="2:7">
      <c r="B47" s="11" t="s">
        <v>39</v>
      </c>
      <c r="C47" s="9">
        <v>1.7552000000000001E-33</v>
      </c>
      <c r="D47" s="10">
        <v>-4.7087000000000003E-33</v>
      </c>
      <c r="E47" s="10">
        <v>1.161E-33</v>
      </c>
      <c r="F47" s="10">
        <v>-1.2104000000000001E-33</v>
      </c>
      <c r="G47" s="21">
        <v>-1.1498000000000001E-33</v>
      </c>
    </row>
    <row r="48" spans="2:7">
      <c r="B48" s="11" t="s">
        <v>40</v>
      </c>
      <c r="C48" s="9">
        <v>83922.519997457523</v>
      </c>
      <c r="D48" s="10">
        <v>81646.996457960398</v>
      </c>
      <c r="E48" s="10">
        <v>81335.507837428435</v>
      </c>
      <c r="F48" s="10">
        <v>61681.380481872213</v>
      </c>
      <c r="G48" s="21">
        <v>64503.631533089872</v>
      </c>
    </row>
    <row r="49" spans="2:7">
      <c r="B49" s="11" t="s">
        <v>41</v>
      </c>
      <c r="C49" s="9">
        <v>6488.8806646106905</v>
      </c>
      <c r="D49" s="10">
        <v>5437.2960000000003</v>
      </c>
      <c r="E49" s="10">
        <v>4600.8060000000005</v>
      </c>
      <c r="F49" s="10">
        <v>221.58099999999999</v>
      </c>
      <c r="G49" s="21">
        <v>427.31</v>
      </c>
    </row>
    <row r="50" spans="2:7">
      <c r="B50" s="11" t="s">
        <v>42</v>
      </c>
      <c r="C50" s="9">
        <v>335799.96357638034</v>
      </c>
      <c r="D50" s="10">
        <v>319282.19038130419</v>
      </c>
      <c r="E50" s="10">
        <v>300735.67282290512</v>
      </c>
      <c r="F50" s="10">
        <v>340516.26996047521</v>
      </c>
      <c r="G50" s="21">
        <v>440784.91618168447</v>
      </c>
    </row>
    <row r="51" spans="2:7" ht="12.75" thickBot="1">
      <c r="B51" s="12" t="s">
        <v>43</v>
      </c>
      <c r="C51" s="13">
        <f>C36+C37+C38+C40+C41+C45+C39</f>
        <v>7566368.7774685798</v>
      </c>
      <c r="D51" s="14">
        <f t="shared" ref="D51:F51" si="9">D36+D37+D38+D40+D41+D45+D39</f>
        <v>7583542.0228986312</v>
      </c>
      <c r="E51" s="14">
        <f t="shared" si="9"/>
        <v>7638910.9460053118</v>
      </c>
      <c r="F51" s="14">
        <f t="shared" si="9"/>
        <v>7586261.3633935591</v>
      </c>
      <c r="G51" s="22">
        <f>+G45+G41+G40+G39+G38+G37+G36</f>
        <v>7765476.1745396852</v>
      </c>
    </row>
  </sheetData>
  <mergeCells count="2">
    <mergeCell ref="C2:F2"/>
    <mergeCell ref="C27:F27"/>
  </mergeCells>
  <conditionalFormatting sqref="G29:G51 G4:G25">
    <cfRule type="containsBlanks" dxfId="93" priority="1">
      <formula>LEN(TRIM(G4))=0</formula>
    </cfRule>
  </conditionalFormatting>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 name="layoutContexts" r:id="rId3"/>
  </customProperties>
  <ignoredErrors>
    <ignoredError sqref="C7:G5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
  <cols>
    <col min="1" max="1" width="3" style="7" customWidth="1"/>
    <col min="2" max="2" width="66.42578125" style="7" bestFit="1" customWidth="1"/>
    <col min="3" max="7" width="11.42578125" style="7" customWidth="1"/>
    <col min="8" max="8" width="2.85546875" style="7" customWidth="1"/>
    <col min="9" max="9" width="16.140625" style="7" bestFit="1" customWidth="1"/>
    <col min="10" max="10" width="4.7109375" style="7" customWidth="1"/>
    <col min="11" max="16384" width="11.42578125" style="7"/>
  </cols>
  <sheetData>
    <row r="1" spans="1:9" ht="12.75" thickBot="1">
      <c r="B1" s="1" t="s">
        <v>94</v>
      </c>
      <c r="C1" s="24"/>
      <c r="D1" s="24"/>
      <c r="E1" s="24"/>
      <c r="F1" s="24"/>
      <c r="G1" s="24"/>
    </row>
    <row r="2" spans="1:9" s="2" customFormat="1" ht="12.75" thickBot="1">
      <c r="B2" s="24" t="s">
        <v>98</v>
      </c>
      <c r="C2" s="140" t="s">
        <v>152</v>
      </c>
      <c r="D2" s="141"/>
      <c r="E2" s="141"/>
      <c r="F2" s="142"/>
      <c r="G2" s="3" t="s">
        <v>141</v>
      </c>
      <c r="H2" s="25"/>
      <c r="I2" s="3" t="s">
        <v>152</v>
      </c>
    </row>
    <row r="3" spans="1:9">
      <c r="A3" s="26"/>
      <c r="B3" s="27" t="s">
        <v>52</v>
      </c>
      <c r="C3" s="28" t="s">
        <v>134</v>
      </c>
      <c r="D3" s="28" t="s">
        <v>135</v>
      </c>
      <c r="E3" s="28" t="s">
        <v>137</v>
      </c>
      <c r="F3" s="28" t="s">
        <v>139</v>
      </c>
      <c r="G3" s="6" t="s">
        <v>153</v>
      </c>
      <c r="I3" s="28" t="s">
        <v>138</v>
      </c>
    </row>
    <row r="4" spans="1:9">
      <c r="A4" s="16"/>
      <c r="B4" s="29" t="s">
        <v>51</v>
      </c>
      <c r="C4" s="30">
        <v>359166.60588334122</v>
      </c>
      <c r="D4" s="31">
        <v>373989.74925042252</v>
      </c>
      <c r="E4" s="31">
        <v>403465.54072534782</v>
      </c>
      <c r="F4" s="31">
        <v>379040.774134523</v>
      </c>
      <c r="G4" s="32">
        <v>395345.21631744469</v>
      </c>
      <c r="I4" s="32">
        <v>1515662.6699936346</v>
      </c>
    </row>
    <row r="5" spans="1:9">
      <c r="A5" s="16"/>
      <c r="B5" s="33" t="s">
        <v>60</v>
      </c>
      <c r="C5" s="34">
        <v>39988.048225556951</v>
      </c>
      <c r="D5" s="35">
        <v>39620.506937658487</v>
      </c>
      <c r="E5" s="35">
        <v>38838.34112455514</v>
      </c>
      <c r="F5" s="35">
        <v>40127.01518872306</v>
      </c>
      <c r="G5" s="36">
        <v>46532.986198678504</v>
      </c>
      <c r="I5" s="36">
        <v>158573.91147649364</v>
      </c>
    </row>
    <row r="6" spans="1:9">
      <c r="A6" s="16"/>
      <c r="B6" s="33" t="s">
        <v>61</v>
      </c>
      <c r="C6" s="34">
        <v>16422.127117360385</v>
      </c>
      <c r="D6" s="35">
        <v>18616.117508457977</v>
      </c>
      <c r="E6" s="35">
        <v>17765.654347945769</v>
      </c>
      <c r="F6" s="35">
        <v>17610.121523308502</v>
      </c>
      <c r="G6" s="36">
        <v>18509.294635955306</v>
      </c>
      <c r="I6" s="36">
        <v>70414.020497072634</v>
      </c>
    </row>
    <row r="7" spans="1:9">
      <c r="A7" s="26"/>
      <c r="B7" s="33" t="s">
        <v>124</v>
      </c>
      <c r="C7" s="34">
        <v>12383.035928917263</v>
      </c>
      <c r="D7" s="35">
        <v>13329.626886135713</v>
      </c>
      <c r="E7" s="35">
        <v>13453.891340453254</v>
      </c>
      <c r="F7" s="35">
        <v>15212.952209653922</v>
      </c>
      <c r="G7" s="36">
        <v>14746.386191847989</v>
      </c>
      <c r="I7" s="36">
        <v>54379.506365160152</v>
      </c>
    </row>
    <row r="8" spans="1:9">
      <c r="A8" s="26"/>
      <c r="B8" s="37" t="s">
        <v>116</v>
      </c>
      <c r="C8" s="18">
        <f t="shared" ref="C8" si="0">SUM(C5:C7)</f>
        <v>68793.211271834603</v>
      </c>
      <c r="D8" s="19">
        <f t="shared" ref="D8:F8" si="1">SUM(D5:D7)</f>
        <v>71566.25133225217</v>
      </c>
      <c r="E8" s="19">
        <f t="shared" si="1"/>
        <v>70057.886812954166</v>
      </c>
      <c r="F8" s="19">
        <f t="shared" si="1"/>
        <v>72950.088921685485</v>
      </c>
      <c r="G8" s="15">
        <f>SUM(G5:G7)</f>
        <v>79788.667026481795</v>
      </c>
      <c r="I8" s="15">
        <f t="shared" ref="I8" si="2">SUM(I5:I7)</f>
        <v>283367.43833872641</v>
      </c>
    </row>
    <row r="9" spans="1:9" ht="12.75" thickBot="1">
      <c r="A9" s="26"/>
      <c r="B9" s="12" t="s">
        <v>55</v>
      </c>
      <c r="C9" s="13">
        <f t="shared" ref="C9" si="3">SUM(C4:C7)</f>
        <v>427959.81715517584</v>
      </c>
      <c r="D9" s="14">
        <f t="shared" ref="D9:F9" si="4">SUM(D4:D7)</f>
        <v>445556.00058267469</v>
      </c>
      <c r="E9" s="14">
        <f t="shared" si="4"/>
        <v>473523.42753830197</v>
      </c>
      <c r="F9" s="14">
        <f t="shared" si="4"/>
        <v>451990.86305620847</v>
      </c>
      <c r="G9" s="22">
        <f>SUM(G4:G7)</f>
        <v>475133.88334392646</v>
      </c>
      <c r="I9" s="22">
        <f t="shared" ref="I9" si="5">SUM(I4:I7)</f>
        <v>1799030.1083323611</v>
      </c>
    </row>
    <row r="10" spans="1:9">
      <c r="A10" s="26"/>
      <c r="B10" s="29" t="s">
        <v>46</v>
      </c>
      <c r="C10" s="30">
        <v>-105780.7715794114</v>
      </c>
      <c r="D10" s="31">
        <v>-113245.98363053554</v>
      </c>
      <c r="E10" s="31">
        <v>-160216.37443367107</v>
      </c>
      <c r="F10" s="31">
        <v>-125092.78579217178</v>
      </c>
      <c r="G10" s="32">
        <v>-152108.15371166557</v>
      </c>
      <c r="I10" s="32">
        <v>-504335.91543578979</v>
      </c>
    </row>
    <row r="11" spans="1:9">
      <c r="A11" s="38"/>
      <c r="B11" s="39" t="s">
        <v>142</v>
      </c>
      <c r="C11" s="40">
        <v>-253.17685332444148</v>
      </c>
      <c r="D11" s="41">
        <v>1696.7597985493287</v>
      </c>
      <c r="E11" s="41">
        <v>1132.8003656054034</v>
      </c>
      <c r="F11" s="41">
        <v>158.87732858343315</v>
      </c>
      <c r="G11" s="42">
        <v>786.45272709280709</v>
      </c>
      <c r="I11" s="42">
        <v>2735.2606394137238</v>
      </c>
    </row>
    <row r="12" spans="1:9">
      <c r="A12" s="26"/>
      <c r="B12" s="33" t="s">
        <v>126</v>
      </c>
      <c r="C12" s="34">
        <v>-6145.07765321443</v>
      </c>
      <c r="D12" s="35">
        <v>-227.40143250376696</v>
      </c>
      <c r="E12" s="35">
        <v>-3317.3217808535583</v>
      </c>
      <c r="F12" s="35">
        <v>-4641.5920453211329</v>
      </c>
      <c r="G12" s="36">
        <v>-6144.1597872552902</v>
      </c>
      <c r="I12" s="36">
        <v>-14331.392911892888</v>
      </c>
    </row>
    <row r="13" spans="1:9">
      <c r="A13" s="26"/>
      <c r="B13" s="33" t="s">
        <v>125</v>
      </c>
      <c r="C13" s="34">
        <v>-31796.16548579841</v>
      </c>
      <c r="D13" s="35">
        <v>-29442.030146636298</v>
      </c>
      <c r="E13" s="35">
        <v>-34229.272425900534</v>
      </c>
      <c r="F13" s="35">
        <v>-34298.249096328771</v>
      </c>
      <c r="G13" s="36">
        <v>-30488.426959320401</v>
      </c>
      <c r="I13" s="36">
        <v>-129765.717154664</v>
      </c>
    </row>
    <row r="14" spans="1:9">
      <c r="A14" s="16"/>
      <c r="B14" s="43" t="s">
        <v>158</v>
      </c>
      <c r="C14" s="34">
        <v>-128281.8674726208</v>
      </c>
      <c r="D14" s="35">
        <v>-135699.32151385403</v>
      </c>
      <c r="E14" s="35">
        <v>-149149.01329384797</v>
      </c>
      <c r="F14" s="35">
        <v>-153650.93381841015</v>
      </c>
      <c r="G14" s="36">
        <v>-145624.28218557042</v>
      </c>
      <c r="I14" s="36">
        <f>SUM(C14:F14)</f>
        <v>-566781.13609873294</v>
      </c>
    </row>
    <row r="15" spans="1:9">
      <c r="A15" s="16"/>
      <c r="B15" s="43" t="s">
        <v>159</v>
      </c>
      <c r="C15" s="34">
        <v>-21151.270017680272</v>
      </c>
      <c r="D15" s="35">
        <v>-28401.774162169062</v>
      </c>
      <c r="E15" s="35">
        <v>-25630.51202407548</v>
      </c>
      <c r="F15" s="35">
        <v>-24402.948448338389</v>
      </c>
      <c r="G15" s="36">
        <v>-24868.744015424269</v>
      </c>
      <c r="I15" s="36">
        <f t="shared" ref="I15:I16" si="6">SUM(C15:F15)</f>
        <v>-99586.504652263204</v>
      </c>
    </row>
    <row r="16" spans="1:9">
      <c r="A16" s="44"/>
      <c r="B16" s="43" t="s">
        <v>160</v>
      </c>
      <c r="C16" s="34">
        <v>0</v>
      </c>
      <c r="D16" s="35">
        <v>0</v>
      </c>
      <c r="E16" s="35">
        <v>0</v>
      </c>
      <c r="F16" s="35">
        <v>0</v>
      </c>
      <c r="G16" s="36">
        <v>0</v>
      </c>
      <c r="I16" s="36">
        <f t="shared" si="6"/>
        <v>0</v>
      </c>
    </row>
    <row r="17" spans="1:13">
      <c r="A17" s="44"/>
      <c r="B17" s="37" t="s">
        <v>117</v>
      </c>
      <c r="C17" s="18">
        <f>SUM(C12:C16)</f>
        <v>-187374.38062931391</v>
      </c>
      <c r="D17" s="19">
        <f>SUM(D12:D16)</f>
        <v>-193770.52725516315</v>
      </c>
      <c r="E17" s="19">
        <f>SUM(E12:E16)</f>
        <v>-212326.11952467755</v>
      </c>
      <c r="F17" s="19">
        <f>SUM(F12:F16)</f>
        <v>-216993.72340839845</v>
      </c>
      <c r="G17" s="15">
        <f>SUM(G12:G16)</f>
        <v>-207125.61294757039</v>
      </c>
      <c r="I17" s="15">
        <f>SUM(I12:I16)</f>
        <v>-810464.75081755302</v>
      </c>
    </row>
    <row r="18" spans="1:13">
      <c r="A18" s="26"/>
      <c r="B18" s="39" t="s">
        <v>44</v>
      </c>
      <c r="C18" s="40">
        <v>221.13978569217213</v>
      </c>
      <c r="D18" s="41">
        <v>-66.331500084435163</v>
      </c>
      <c r="E18" s="41">
        <v>-334.07792023587615</v>
      </c>
      <c r="F18" s="41">
        <v>487.67623091567827</v>
      </c>
      <c r="G18" s="42">
        <v>-60.492787220779633</v>
      </c>
      <c r="I18" s="42">
        <v>308.40659628753912</v>
      </c>
      <c r="K18" s="16"/>
      <c r="L18" s="16"/>
      <c r="M18" s="16"/>
    </row>
    <row r="19" spans="1:13" ht="12.75" thickBot="1">
      <c r="A19" s="44"/>
      <c r="B19" s="45" t="s">
        <v>53</v>
      </c>
      <c r="C19" s="46">
        <f>C9+C18+C10++C11+C17</f>
        <v>134772.62787881822</v>
      </c>
      <c r="D19" s="47">
        <f>D9+D18+D10++D11+D17</f>
        <v>140169.91799544092</v>
      </c>
      <c r="E19" s="47">
        <f>E9+E18+E10++E11+E17</f>
        <v>101779.65602532288</v>
      </c>
      <c r="F19" s="47">
        <f>F9+F18+F10++F11+F17</f>
        <v>110550.90741513739</v>
      </c>
      <c r="G19" s="48">
        <f>G9+G18+G10++G11+G17</f>
        <v>116626.0766245625</v>
      </c>
      <c r="I19" s="48">
        <f>I9+I18+I10++I11+I17</f>
        <v>487273.10931471956</v>
      </c>
    </row>
    <row r="20" spans="1:13">
      <c r="A20" s="16"/>
      <c r="B20" s="39" t="s">
        <v>63</v>
      </c>
      <c r="C20" s="40">
        <v>-52510.952377928123</v>
      </c>
      <c r="D20" s="41">
        <v>-30656.185684888078</v>
      </c>
      <c r="E20" s="41">
        <v>-16897.954132833227</v>
      </c>
      <c r="F20" s="41">
        <v>-38574.633583165676</v>
      </c>
      <c r="G20" s="42">
        <v>-21290.253064009434</v>
      </c>
      <c r="I20" s="42">
        <v>-138639.7257788151</v>
      </c>
    </row>
    <row r="21" spans="1:13" ht="12.75" thickBot="1">
      <c r="A21" s="16"/>
      <c r="B21" s="45" t="s">
        <v>54</v>
      </c>
      <c r="C21" s="46">
        <f t="shared" ref="C21" si="7">C19+C20</f>
        <v>82261.675500890095</v>
      </c>
      <c r="D21" s="47">
        <f t="shared" ref="D21:G21" si="8">D19+D20</f>
        <v>109513.73231055285</v>
      </c>
      <c r="E21" s="47">
        <f t="shared" si="8"/>
        <v>84881.701892489655</v>
      </c>
      <c r="F21" s="47">
        <f t="shared" si="8"/>
        <v>71976.273831971717</v>
      </c>
      <c r="G21" s="48">
        <f t="shared" si="8"/>
        <v>95335.823560553064</v>
      </c>
      <c r="I21" s="48">
        <f t="shared" ref="I21" si="9">I19+I20</f>
        <v>348633.38353590446</v>
      </c>
    </row>
    <row r="22" spans="1:13">
      <c r="A22" s="16"/>
      <c r="B22" s="39" t="s">
        <v>45</v>
      </c>
      <c r="C22" s="40">
        <v>11260.834628142245</v>
      </c>
      <c r="D22" s="41">
        <v>11524.78929388088</v>
      </c>
      <c r="E22" s="41">
        <v>13546.228469745412</v>
      </c>
      <c r="F22" s="41">
        <v>-629.64138998708222</v>
      </c>
      <c r="G22" s="42">
        <v>-2609.8506752846415</v>
      </c>
      <c r="I22" s="42">
        <f>SUM(C22:F22)</f>
        <v>35702.211001781456</v>
      </c>
    </row>
    <row r="23" spans="1:13">
      <c r="A23" s="16"/>
      <c r="B23" s="49" t="s">
        <v>154</v>
      </c>
      <c r="C23" s="50">
        <v>-11528.787520194306</v>
      </c>
      <c r="D23" s="51">
        <v>-10403.33075486594</v>
      </c>
      <c r="E23" s="51">
        <v>-10515.182593857207</v>
      </c>
      <c r="F23" s="51">
        <v>14896.22324642364</v>
      </c>
      <c r="G23" s="52">
        <v>-2360.8096766886374</v>
      </c>
      <c r="I23" s="52">
        <f>SUM(C23:F23)</f>
        <v>-17551.077622493813</v>
      </c>
    </row>
    <row r="24" spans="1:13" ht="12.75" thickBot="1">
      <c r="A24" s="44"/>
      <c r="B24" s="53" t="s">
        <v>47</v>
      </c>
      <c r="C24" s="54">
        <f>C21+C22+C23</f>
        <v>81993.722608838027</v>
      </c>
      <c r="D24" s="55">
        <f t="shared" ref="D24:F24" si="10">D21+D22+D23</f>
        <v>110635.19084956779</v>
      </c>
      <c r="E24" s="55">
        <f t="shared" si="10"/>
        <v>87912.747768377856</v>
      </c>
      <c r="F24" s="55">
        <f t="shared" si="10"/>
        <v>86242.855688408279</v>
      </c>
      <c r="G24" s="56">
        <f>G21+G22+G23</f>
        <v>90365.16320857979</v>
      </c>
      <c r="I24" s="56">
        <f>I21+I22+I23</f>
        <v>366784.51691519213</v>
      </c>
    </row>
    <row r="25" spans="1:13">
      <c r="B25" s="49" t="s">
        <v>56</v>
      </c>
      <c r="C25" s="50">
        <v>-1150.8753600014106</v>
      </c>
      <c r="D25" s="51">
        <v>-3190.4348431127246</v>
      </c>
      <c r="E25" s="51">
        <v>-653.23199598419706</v>
      </c>
      <c r="F25" s="51">
        <v>-4542.4517359650217</v>
      </c>
      <c r="G25" s="52">
        <v>-344.28517543589248</v>
      </c>
      <c r="I25" s="52">
        <v>-9536.993935063354</v>
      </c>
    </row>
    <row r="26" spans="1:13" ht="12.75" thickBot="1">
      <c r="B26" s="53" t="s">
        <v>48</v>
      </c>
      <c r="C26" s="54">
        <f t="shared" ref="C26" si="11">C24+C25</f>
        <v>80842.84724883661</v>
      </c>
      <c r="D26" s="55">
        <f t="shared" ref="D26:G26" si="12">D24+D25</f>
        <v>107444.75600645506</v>
      </c>
      <c r="E26" s="55">
        <f t="shared" si="12"/>
        <v>87259.515772393657</v>
      </c>
      <c r="F26" s="55">
        <f t="shared" si="12"/>
        <v>81700.403952443259</v>
      </c>
      <c r="G26" s="56">
        <f t="shared" si="12"/>
        <v>90020.878033143905</v>
      </c>
      <c r="I26" s="56">
        <f t="shared" ref="I26" si="13">I24+I25</f>
        <v>357247.52298012876</v>
      </c>
    </row>
    <row r="27" spans="1:13">
      <c r="A27" s="16"/>
      <c r="B27" s="57" t="s">
        <v>49</v>
      </c>
      <c r="C27" s="58">
        <v>-5055.8197026426105</v>
      </c>
      <c r="D27" s="59">
        <v>-5140.7995603241498</v>
      </c>
      <c r="E27" s="59">
        <v>-11173.102825779381</v>
      </c>
      <c r="F27" s="59">
        <v>-8235.4890734030923</v>
      </c>
      <c r="G27" s="60">
        <v>-7911.3979816367582</v>
      </c>
      <c r="I27" s="60">
        <v>-29605.211162149233</v>
      </c>
    </row>
    <row r="28" spans="1:13">
      <c r="A28" s="16"/>
      <c r="B28" s="57" t="s">
        <v>50</v>
      </c>
      <c r="C28" s="58">
        <v>0</v>
      </c>
      <c r="D28" s="59">
        <v>0</v>
      </c>
      <c r="E28" s="59">
        <v>0</v>
      </c>
      <c r="F28" s="59">
        <v>0</v>
      </c>
      <c r="G28" s="60">
        <v>0</v>
      </c>
      <c r="I28" s="60">
        <v>0</v>
      </c>
    </row>
    <row r="29" spans="1:13">
      <c r="A29" s="16"/>
      <c r="B29" s="57" t="s">
        <v>123</v>
      </c>
      <c r="C29" s="58">
        <v>0</v>
      </c>
      <c r="D29" s="59">
        <v>0</v>
      </c>
      <c r="E29" s="59">
        <v>0</v>
      </c>
      <c r="F29" s="59">
        <v>0</v>
      </c>
      <c r="G29" s="60">
        <v>120.72372195117499</v>
      </c>
      <c r="I29" s="60">
        <v>0</v>
      </c>
    </row>
    <row r="30" spans="1:13">
      <c r="A30" s="16"/>
      <c r="B30" s="57" t="s">
        <v>57</v>
      </c>
      <c r="C30" s="58">
        <v>-23500.102077306801</v>
      </c>
      <c r="D30" s="59">
        <v>-19740.319971117737</v>
      </c>
      <c r="E30" s="59">
        <v>-24926.245106141832</v>
      </c>
      <c r="F30" s="59">
        <v>-18756.169525946869</v>
      </c>
      <c r="G30" s="60">
        <v>-21049.722187457581</v>
      </c>
      <c r="I30" s="60">
        <v>-86922.836680513239</v>
      </c>
    </row>
    <row r="31" spans="1:13">
      <c r="A31" s="16"/>
      <c r="B31" s="57" t="s">
        <v>28</v>
      </c>
      <c r="C31" s="58">
        <v>3.8530582451854998</v>
      </c>
      <c r="D31" s="59">
        <v>-27.259923573322698</v>
      </c>
      <c r="E31" s="59">
        <v>-158.58559544482381</v>
      </c>
      <c r="F31" s="59">
        <v>-90.722663423038966</v>
      </c>
      <c r="G31" s="60">
        <v>-6.1830112025653596</v>
      </c>
      <c r="I31" s="60">
        <v>-272.71512419599998</v>
      </c>
    </row>
    <row r="32" spans="1:13" ht="12.75" thickBot="1">
      <c r="A32" s="16"/>
      <c r="B32" s="53" t="s">
        <v>58</v>
      </c>
      <c r="C32" s="54">
        <f t="shared" ref="C32" si="14">SUM(C26:C31)</f>
        <v>52290.778527132388</v>
      </c>
      <c r="D32" s="55">
        <f t="shared" ref="D32:F32" si="15">SUM(D26:D31)</f>
        <v>82536.376551439869</v>
      </c>
      <c r="E32" s="55">
        <f t="shared" si="15"/>
        <v>51001.582245027617</v>
      </c>
      <c r="F32" s="55">
        <f t="shared" si="15"/>
        <v>54618.022689670259</v>
      </c>
      <c r="G32" s="56">
        <f>SUM(G26:G31)</f>
        <v>61174.298574798173</v>
      </c>
      <c r="I32" s="56">
        <f t="shared" ref="I32" si="16">SUM(I26:I31)</f>
        <v>240446.76001327034</v>
      </c>
    </row>
    <row r="33" spans="1:9">
      <c r="A33" s="16"/>
      <c r="B33" s="61"/>
      <c r="C33" s="59"/>
      <c r="D33" s="59"/>
      <c r="E33" s="59"/>
      <c r="F33" s="59"/>
      <c r="G33" s="59"/>
      <c r="H33" s="61"/>
      <c r="I33" s="59"/>
    </row>
    <row r="34" spans="1:9">
      <c r="A34" s="16"/>
      <c r="B34" s="61"/>
      <c r="C34" s="62"/>
      <c r="D34" s="62"/>
      <c r="E34" s="62"/>
      <c r="F34" s="62"/>
      <c r="G34" s="62"/>
      <c r="H34" s="61"/>
      <c r="I34" s="62"/>
    </row>
    <row r="35" spans="1:9" ht="12.75" thickBot="1">
      <c r="B35" s="1" t="s">
        <v>148</v>
      </c>
    </row>
    <row r="36" spans="1:9" ht="12.75" thickBot="1">
      <c r="C36" s="140" t="s">
        <v>152</v>
      </c>
      <c r="D36" s="141"/>
      <c r="E36" s="141"/>
      <c r="F36" s="142"/>
      <c r="G36" s="3" t="s">
        <v>141</v>
      </c>
      <c r="H36" s="63"/>
      <c r="I36" s="136" t="s">
        <v>152</v>
      </c>
    </row>
    <row r="37" spans="1:9">
      <c r="B37" s="4" t="s">
        <v>90</v>
      </c>
      <c r="C37" s="28" t="str">
        <f t="shared" ref="C37:G38" si="17">C3</f>
        <v>Q1 2022</v>
      </c>
      <c r="D37" s="28" t="str">
        <f t="shared" si="17"/>
        <v>Q2 2022</v>
      </c>
      <c r="E37" s="28" t="str">
        <f t="shared" si="17"/>
        <v>Q3 2022</v>
      </c>
      <c r="F37" s="28" t="str">
        <f t="shared" si="17"/>
        <v>Q4 2022</v>
      </c>
      <c r="G37" s="6" t="str">
        <f t="shared" si="17"/>
        <v>Q1 2023</v>
      </c>
      <c r="I37" s="5" t="str">
        <f>I3</f>
        <v>FY 2022</v>
      </c>
    </row>
    <row r="38" spans="1:9">
      <c r="B38" s="39" t="s">
        <v>51</v>
      </c>
      <c r="C38" s="40">
        <f t="shared" si="17"/>
        <v>359166.60588334122</v>
      </c>
      <c r="D38" s="41">
        <f t="shared" si="17"/>
        <v>373989.74925042252</v>
      </c>
      <c r="E38" s="41">
        <f t="shared" si="17"/>
        <v>403465.54072534782</v>
      </c>
      <c r="F38" s="41">
        <f t="shared" si="17"/>
        <v>379040.774134523</v>
      </c>
      <c r="G38" s="42">
        <f t="shared" si="17"/>
        <v>395345.21631744469</v>
      </c>
      <c r="I38" s="42">
        <f>I4</f>
        <v>1515662.6699936346</v>
      </c>
    </row>
    <row r="39" spans="1:9">
      <c r="B39" s="49" t="s">
        <v>116</v>
      </c>
      <c r="C39" s="50">
        <f>C8-C62</f>
        <v>68793.211271834603</v>
      </c>
      <c r="D39" s="51">
        <f>D8-D62</f>
        <v>71566.25133225217</v>
      </c>
      <c r="E39" s="51">
        <f>E8-E62</f>
        <v>70057.886812954166</v>
      </c>
      <c r="F39" s="51">
        <f>F8-F62</f>
        <v>72950.088921685485</v>
      </c>
      <c r="G39" s="52">
        <f>G8-G62</f>
        <v>79788.667026481795</v>
      </c>
      <c r="I39" s="52">
        <f>I8-I62</f>
        <v>283367.43833872641</v>
      </c>
    </row>
    <row r="40" spans="1:9" ht="12.75" thickBot="1">
      <c r="B40" s="12" t="s">
        <v>55</v>
      </c>
      <c r="C40" s="13">
        <f t="shared" ref="C40" si="18">C38+C39</f>
        <v>427959.81715517584</v>
      </c>
      <c r="D40" s="14">
        <f t="shared" ref="D40:E40" si="19">D38+D39</f>
        <v>445556.00058267469</v>
      </c>
      <c r="E40" s="14">
        <f t="shared" si="19"/>
        <v>473523.42753830197</v>
      </c>
      <c r="F40" s="14">
        <f t="shared" ref="F40" si="20">F38+F39</f>
        <v>451990.86305620847</v>
      </c>
      <c r="G40" s="22">
        <f t="shared" ref="G40" si="21">G38+G39</f>
        <v>475133.88334392651</v>
      </c>
      <c r="I40" s="22">
        <f t="shared" ref="I40" si="22">I38+I39</f>
        <v>1799030.1083323611</v>
      </c>
    </row>
    <row r="41" spans="1:9">
      <c r="A41" s="44"/>
      <c r="B41" s="39" t="s">
        <v>46</v>
      </c>
      <c r="C41" s="40">
        <f>C10+C11</f>
        <v>-106033.94843273585</v>
      </c>
      <c r="D41" s="41">
        <f>D10+D11</f>
        <v>-111549.22383198621</v>
      </c>
      <c r="E41" s="41">
        <f>E10+E11</f>
        <v>-159083.57406806567</v>
      </c>
      <c r="F41" s="41">
        <f>F10+F11</f>
        <v>-124933.90846358835</v>
      </c>
      <c r="G41" s="42">
        <f>G10+G11</f>
        <v>-151321.70098457276</v>
      </c>
      <c r="I41" s="42">
        <f>I10+I11</f>
        <v>-501600.65479637607</v>
      </c>
    </row>
    <row r="42" spans="1:9">
      <c r="B42" s="49" t="s">
        <v>117</v>
      </c>
      <c r="C42" s="50">
        <f>C17-C63</f>
        <v>-187374.38062931391</v>
      </c>
      <c r="D42" s="51">
        <f>D17-D63</f>
        <v>-193770.52725516315</v>
      </c>
      <c r="E42" s="51">
        <f>E17-E63</f>
        <v>-212326.11952467755</v>
      </c>
      <c r="F42" s="51">
        <f>F17-F63</f>
        <v>-216993.72340839845</v>
      </c>
      <c r="G42" s="52">
        <f>G17-G63</f>
        <v>-207125.61294757039</v>
      </c>
      <c r="I42" s="52">
        <f>I17-I63</f>
        <v>-810464.75081755302</v>
      </c>
    </row>
    <row r="43" spans="1:9">
      <c r="A43" s="26"/>
      <c r="B43" s="39" t="s">
        <v>44</v>
      </c>
      <c r="C43" s="40">
        <f t="shared" ref="C43" si="23">C18</f>
        <v>221.13978569217213</v>
      </c>
      <c r="D43" s="41">
        <f t="shared" ref="D43:E43" si="24">D18</f>
        <v>-66.331500084435163</v>
      </c>
      <c r="E43" s="41">
        <f t="shared" si="24"/>
        <v>-334.07792023587615</v>
      </c>
      <c r="F43" s="41">
        <f t="shared" ref="F43" si="25">F18</f>
        <v>487.67623091567827</v>
      </c>
      <c r="G43" s="42">
        <f t="shared" ref="G43" si="26">G18</f>
        <v>-60.492787220779633</v>
      </c>
      <c r="I43" s="42">
        <f>I18</f>
        <v>308.40659628753912</v>
      </c>
    </row>
    <row r="44" spans="1:9" ht="12.75" thickBot="1">
      <c r="A44" s="44"/>
      <c r="B44" s="45" t="s">
        <v>53</v>
      </c>
      <c r="C44" s="46">
        <f t="shared" ref="C44" si="27">SUM(C40:C43)</f>
        <v>134772.62787881825</v>
      </c>
      <c r="D44" s="47">
        <f t="shared" ref="D44:E44" si="28">SUM(D40:D43)</f>
        <v>140169.91799544092</v>
      </c>
      <c r="E44" s="47">
        <f t="shared" si="28"/>
        <v>101779.65602532287</v>
      </c>
      <c r="F44" s="47">
        <f t="shared" ref="F44" si="29">SUM(F40:F43)</f>
        <v>110550.90741513736</v>
      </c>
      <c r="G44" s="48">
        <f t="shared" ref="G44" si="30">SUM(G40:G43)</f>
        <v>116626.07662456259</v>
      </c>
      <c r="I44" s="48">
        <f t="shared" ref="I44" si="31">SUM(I40:I43)</f>
        <v>487273.10931471951</v>
      </c>
    </row>
    <row r="45" spans="1:9">
      <c r="B45" s="39" t="s">
        <v>63</v>
      </c>
      <c r="C45" s="40">
        <f t="shared" ref="C45" si="32">C20</f>
        <v>-52510.952377928123</v>
      </c>
      <c r="D45" s="41">
        <f t="shared" ref="D45:E45" si="33">D20</f>
        <v>-30656.185684888078</v>
      </c>
      <c r="E45" s="41">
        <f t="shared" si="33"/>
        <v>-16897.954132833227</v>
      </c>
      <c r="F45" s="41">
        <f t="shared" ref="F45" si="34">F20</f>
        <v>-38574.633583165676</v>
      </c>
      <c r="G45" s="42">
        <f t="shared" ref="G45" si="35">G20</f>
        <v>-21290.253064009434</v>
      </c>
      <c r="I45" s="42">
        <f>I20</f>
        <v>-138639.7257788151</v>
      </c>
    </row>
    <row r="46" spans="1:9" ht="12.75" thickBot="1">
      <c r="B46" s="45" t="s">
        <v>54</v>
      </c>
      <c r="C46" s="46">
        <f t="shared" ref="C46" si="36">C44+C45</f>
        <v>82261.675500890124</v>
      </c>
      <c r="D46" s="47">
        <f t="shared" ref="D46:E46" si="37">D44+D45</f>
        <v>109513.73231055285</v>
      </c>
      <c r="E46" s="47">
        <f t="shared" si="37"/>
        <v>84881.70189248964</v>
      </c>
      <c r="F46" s="47">
        <f t="shared" ref="F46" si="38">F44+F45</f>
        <v>71976.273831971688</v>
      </c>
      <c r="G46" s="48">
        <f t="shared" ref="G46" si="39">G44+G45</f>
        <v>95335.823560553152</v>
      </c>
      <c r="I46" s="48">
        <f t="shared" ref="I46" si="40">I44+I45</f>
        <v>348633.3835359044</v>
      </c>
    </row>
    <row r="47" spans="1:9">
      <c r="B47" s="39" t="s">
        <v>45</v>
      </c>
      <c r="C47" s="40">
        <f t="shared" ref="C47:C48" si="41">C22</f>
        <v>11260.834628142245</v>
      </c>
      <c r="D47" s="41">
        <f t="shared" ref="D47:E48" si="42">D22</f>
        <v>11524.78929388088</v>
      </c>
      <c r="E47" s="41">
        <f t="shared" si="42"/>
        <v>13546.228469745412</v>
      </c>
      <c r="F47" s="41">
        <f t="shared" ref="F47:F48" si="43">F22</f>
        <v>-629.64138998708222</v>
      </c>
      <c r="G47" s="42">
        <f t="shared" ref="G47" si="44">G22</f>
        <v>-2609.8506752846415</v>
      </c>
      <c r="I47" s="42">
        <f>I22</f>
        <v>35702.211001781456</v>
      </c>
    </row>
    <row r="48" spans="1:9">
      <c r="B48" s="49" t="s">
        <v>154</v>
      </c>
      <c r="C48" s="40">
        <f t="shared" si="41"/>
        <v>-11528.787520194306</v>
      </c>
      <c r="D48" s="41">
        <f t="shared" si="42"/>
        <v>-10403.33075486594</v>
      </c>
      <c r="E48" s="41">
        <f t="shared" si="42"/>
        <v>-10515.182593857207</v>
      </c>
      <c r="F48" s="41">
        <f t="shared" si="43"/>
        <v>14896.22324642364</v>
      </c>
      <c r="G48" s="52">
        <f t="shared" ref="G48" si="45">G23</f>
        <v>-2360.8096766886374</v>
      </c>
      <c r="I48" s="52">
        <f>I23</f>
        <v>-17551.077622493813</v>
      </c>
    </row>
    <row r="49" spans="2:9" ht="12.75" thickBot="1">
      <c r="B49" s="53" t="s">
        <v>47</v>
      </c>
      <c r="C49" s="54">
        <f>C46+C47+C48</f>
        <v>81993.722608838056</v>
      </c>
      <c r="D49" s="55">
        <f t="shared" ref="D49:G49" si="46">D46+D47+D48</f>
        <v>110635.19084956779</v>
      </c>
      <c r="E49" s="55">
        <f t="shared" si="46"/>
        <v>87912.747768377856</v>
      </c>
      <c r="F49" s="55">
        <f t="shared" si="46"/>
        <v>86242.85568840825</v>
      </c>
      <c r="G49" s="56">
        <f t="shared" si="46"/>
        <v>90365.163208579877</v>
      </c>
      <c r="I49" s="56">
        <f>I46+I47+I48</f>
        <v>366784.51691519207</v>
      </c>
    </row>
    <row r="50" spans="2:9">
      <c r="B50" s="49" t="s">
        <v>56</v>
      </c>
      <c r="C50" s="50">
        <f t="shared" ref="C50" si="47">C25</f>
        <v>-1150.8753600014106</v>
      </c>
      <c r="D50" s="51">
        <f t="shared" ref="D50:E50" si="48">D25</f>
        <v>-3190.4348431127246</v>
      </c>
      <c r="E50" s="51">
        <f t="shared" si="48"/>
        <v>-653.23199598419706</v>
      </c>
      <c r="F50" s="51">
        <f t="shared" ref="F50" si="49">F25</f>
        <v>-4542.4517359650217</v>
      </c>
      <c r="G50" s="52">
        <f t="shared" ref="G50" si="50">G25</f>
        <v>-344.28517543589248</v>
      </c>
      <c r="I50" s="52">
        <f>I25</f>
        <v>-9536.993935063354</v>
      </c>
    </row>
    <row r="51" spans="2:9" ht="12.75" thickBot="1">
      <c r="B51" s="53" t="s">
        <v>48</v>
      </c>
      <c r="C51" s="54">
        <f t="shared" ref="C51" si="51">C49+C50</f>
        <v>80842.847248836639</v>
      </c>
      <c r="D51" s="55">
        <f t="shared" ref="D51:E51" si="52">D49+D50</f>
        <v>107444.75600645506</v>
      </c>
      <c r="E51" s="55">
        <f t="shared" si="52"/>
        <v>87259.515772393657</v>
      </c>
      <c r="F51" s="55">
        <f t="shared" ref="F51" si="53">F49+F50</f>
        <v>81700.40395244323</v>
      </c>
      <c r="G51" s="56">
        <f t="shared" ref="G51" si="54">G49+G50</f>
        <v>90020.878033143992</v>
      </c>
      <c r="I51" s="56">
        <f t="shared" ref="I51" si="55">I49+I50</f>
        <v>357247.52298012871</v>
      </c>
    </row>
    <row r="52" spans="2:9">
      <c r="B52" s="57" t="s">
        <v>49</v>
      </c>
      <c r="C52" s="58">
        <f t="shared" ref="C52" si="56">C27</f>
        <v>-5055.8197026426105</v>
      </c>
      <c r="D52" s="59">
        <f t="shared" ref="D52:E52" si="57">D27</f>
        <v>-5140.7995603241498</v>
      </c>
      <c r="E52" s="59">
        <f t="shared" si="57"/>
        <v>-11173.102825779381</v>
      </c>
      <c r="F52" s="59">
        <f t="shared" ref="F52" si="58">F27</f>
        <v>-8235.4890734030923</v>
      </c>
      <c r="G52" s="60">
        <f t="shared" ref="G52" si="59">G27</f>
        <v>-7911.3979816367582</v>
      </c>
      <c r="I52" s="60">
        <f>I27</f>
        <v>-29605.211162149233</v>
      </c>
    </row>
    <row r="53" spans="2:9">
      <c r="B53" s="57" t="s">
        <v>50</v>
      </c>
      <c r="C53" s="58">
        <f t="shared" ref="C53" si="60">C28</f>
        <v>0</v>
      </c>
      <c r="D53" s="59">
        <f t="shared" ref="D53:E53" si="61">D28</f>
        <v>0</v>
      </c>
      <c r="E53" s="59">
        <f t="shared" si="61"/>
        <v>0</v>
      </c>
      <c r="F53" s="59">
        <f t="shared" ref="F53" si="62">F28</f>
        <v>0</v>
      </c>
      <c r="G53" s="60">
        <f t="shared" ref="G53" si="63">G28</f>
        <v>0</v>
      </c>
      <c r="I53" s="60">
        <f>I28</f>
        <v>0</v>
      </c>
    </row>
    <row r="54" spans="2:9">
      <c r="B54" s="57" t="s">
        <v>123</v>
      </c>
      <c r="C54" s="58">
        <f t="shared" ref="C54" si="64">C29</f>
        <v>0</v>
      </c>
      <c r="D54" s="59">
        <f t="shared" ref="D54:E54" si="65">D29</f>
        <v>0</v>
      </c>
      <c r="E54" s="59">
        <f t="shared" si="65"/>
        <v>0</v>
      </c>
      <c r="F54" s="59">
        <f t="shared" ref="F54" si="66">F29</f>
        <v>0</v>
      </c>
      <c r="G54" s="60">
        <f t="shared" ref="G54" si="67">G29</f>
        <v>120.72372195117499</v>
      </c>
      <c r="I54" s="60">
        <f>+I29</f>
        <v>0</v>
      </c>
    </row>
    <row r="55" spans="2:9">
      <c r="B55" s="57" t="s">
        <v>57</v>
      </c>
      <c r="C55" s="58">
        <f>C30-C66</f>
        <v>-23500.102077306801</v>
      </c>
      <c r="D55" s="59">
        <f>D30-D66</f>
        <v>-19740.319971117737</v>
      </c>
      <c r="E55" s="59">
        <f>E30-E66</f>
        <v>-24926.245106141832</v>
      </c>
      <c r="F55" s="59">
        <f>F30-F66</f>
        <v>-18756.169525946869</v>
      </c>
      <c r="G55" s="60">
        <f>G30-G66</f>
        <v>-21049.722187457581</v>
      </c>
      <c r="I55" s="60">
        <f>I30-I66</f>
        <v>-86922.836680513239</v>
      </c>
    </row>
    <row r="56" spans="2:9">
      <c r="B56" s="57" t="s">
        <v>28</v>
      </c>
      <c r="C56" s="58">
        <f t="shared" ref="C56" si="68">C31</f>
        <v>3.8530582451854998</v>
      </c>
      <c r="D56" s="59">
        <f t="shared" ref="D56:E56" si="69">D31</f>
        <v>-27.259923573322698</v>
      </c>
      <c r="E56" s="59">
        <f t="shared" si="69"/>
        <v>-158.58559544482381</v>
      </c>
      <c r="F56" s="59">
        <f t="shared" ref="F56" si="70">F31</f>
        <v>-90.722663423038966</v>
      </c>
      <c r="G56" s="60">
        <f t="shared" ref="G56" si="71">G31</f>
        <v>-6.1830112025653596</v>
      </c>
      <c r="I56" s="60">
        <f>I31</f>
        <v>-272.71512419599998</v>
      </c>
    </row>
    <row r="57" spans="2:9" ht="12.75" thickBot="1">
      <c r="B57" s="53" t="s">
        <v>58</v>
      </c>
      <c r="C57" s="54">
        <f t="shared" ref="C57" si="72">SUM(C51:C56)</f>
        <v>52290.778527132417</v>
      </c>
      <c r="D57" s="55">
        <f t="shared" ref="D57:E57" si="73">SUM(D51:D56)</f>
        <v>82536.376551439869</v>
      </c>
      <c r="E57" s="55">
        <f t="shared" si="73"/>
        <v>51001.582245027617</v>
      </c>
      <c r="F57" s="55">
        <f t="shared" ref="F57" si="74">SUM(F51:F56)</f>
        <v>54618.02268967023</v>
      </c>
      <c r="G57" s="56">
        <f t="shared" ref="G57" si="75">SUM(G51:G56)</f>
        <v>61174.29857479826</v>
      </c>
      <c r="I57" s="56">
        <f t="shared" ref="I57" si="76">SUM(I51:I56)</f>
        <v>240446.76001327028</v>
      </c>
    </row>
    <row r="59" spans="2:9" hidden="1">
      <c r="B59" s="1" t="s">
        <v>91</v>
      </c>
      <c r="C59" s="64"/>
      <c r="D59" s="64"/>
      <c r="E59" s="64"/>
      <c r="F59" s="64"/>
      <c r="G59" s="64"/>
    </row>
    <row r="60" spans="2:9" ht="12.75" hidden="1" customHeight="1">
      <c r="B60" s="1"/>
      <c r="C60" s="64"/>
      <c r="D60" s="64"/>
      <c r="E60" s="64"/>
      <c r="F60" s="64"/>
      <c r="G60" s="64"/>
    </row>
    <row r="61" spans="2:9" hidden="1">
      <c r="B61" s="4" t="s">
        <v>90</v>
      </c>
      <c r="C61" s="5" t="str">
        <f>C3</f>
        <v>Q1 2022</v>
      </c>
      <c r="D61" s="5" t="str">
        <f>D3</f>
        <v>Q2 2022</v>
      </c>
      <c r="E61" s="5" t="str">
        <f>E3</f>
        <v>Q3 2022</v>
      </c>
      <c r="F61" s="6" t="str">
        <f>F3</f>
        <v>Q4 2022</v>
      </c>
      <c r="G61" s="6"/>
      <c r="I61" s="5" t="str">
        <f>I3</f>
        <v>FY 2022</v>
      </c>
    </row>
    <row r="62" spans="2:9" hidden="1">
      <c r="B62" s="8" t="s">
        <v>86</v>
      </c>
      <c r="C62" s="10">
        <v>0</v>
      </c>
      <c r="D62" s="10">
        <v>0</v>
      </c>
      <c r="E62" s="10">
        <v>0</v>
      </c>
      <c r="F62" s="21">
        <v>0</v>
      </c>
      <c r="G62" s="65"/>
      <c r="I62" s="10">
        <v>0</v>
      </c>
    </row>
    <row r="63" spans="2:9" hidden="1">
      <c r="B63" s="66" t="s">
        <v>87</v>
      </c>
      <c r="C63" s="67">
        <v>0</v>
      </c>
      <c r="D63" s="67">
        <v>0</v>
      </c>
      <c r="E63" s="67">
        <v>0</v>
      </c>
      <c r="F63" s="68">
        <v>0</v>
      </c>
      <c r="G63" s="65"/>
      <c r="I63" s="67">
        <v>0</v>
      </c>
    </row>
    <row r="64" spans="2:9" ht="12.75" hidden="1" thickBot="1">
      <c r="B64" s="45" t="s">
        <v>96</v>
      </c>
      <c r="C64" s="47">
        <f t="shared" ref="C64" si="77">C62+C63</f>
        <v>0</v>
      </c>
      <c r="D64" s="47">
        <f t="shared" ref="D64:E64" si="78">D62+D63</f>
        <v>0</v>
      </c>
      <c r="E64" s="47">
        <f t="shared" si="78"/>
        <v>0</v>
      </c>
      <c r="F64" s="48">
        <f t="shared" ref="F64" si="79">F62+F63</f>
        <v>0</v>
      </c>
      <c r="G64" s="69"/>
      <c r="I64" s="47">
        <v>0</v>
      </c>
    </row>
    <row r="65" spans="2:7" hidden="1">
      <c r="B65" s="70" t="s">
        <v>88</v>
      </c>
      <c r="C65" s="64"/>
      <c r="D65" s="64"/>
      <c r="E65" s="64"/>
      <c r="F65" s="64"/>
      <c r="G65" s="64"/>
    </row>
    <row r="66" spans="2:7" hidden="1">
      <c r="B66" s="66" t="s">
        <v>89</v>
      </c>
      <c r="C66" s="64"/>
      <c r="D66" s="64"/>
      <c r="E66" s="64"/>
      <c r="F66" s="64"/>
      <c r="G66" s="64"/>
    </row>
    <row r="67" spans="2:7" ht="12.75" hidden="1" thickBot="1">
      <c r="B67" s="53" t="s">
        <v>97</v>
      </c>
      <c r="C67" s="64"/>
      <c r="D67" s="64"/>
      <c r="E67" s="64"/>
      <c r="F67" s="64"/>
      <c r="G67" s="64"/>
    </row>
    <row r="68" spans="2:7" hidden="1">
      <c r="C68" s="64"/>
      <c r="D68" s="64"/>
      <c r="E68" s="64"/>
      <c r="F68" s="64"/>
      <c r="G68" s="64"/>
    </row>
    <row r="69" spans="2:7">
      <c r="C69" s="64"/>
      <c r="D69" s="64"/>
      <c r="E69" s="64"/>
      <c r="F69" s="64"/>
      <c r="G69" s="64"/>
    </row>
    <row r="70" spans="2:7" s="71" customFormat="1">
      <c r="C70" s="72"/>
      <c r="D70" s="72"/>
      <c r="E70" s="72"/>
      <c r="F70" s="72"/>
      <c r="G70" s="72"/>
    </row>
  </sheetData>
  <mergeCells count="2">
    <mergeCell ref="C2:F2"/>
    <mergeCell ref="C36:F36"/>
  </mergeCells>
  <conditionalFormatting sqref="I38:I57 I17:I19 G15:G32">
    <cfRule type="containsBlanks" dxfId="92" priority="22">
      <formula>LEN(TRIM(G15))=0</formula>
    </cfRule>
  </conditionalFormatting>
  <conditionalFormatting sqref="I20:I32">
    <cfRule type="containsBlanks" dxfId="91" priority="21">
      <formula>LEN(TRIM(I20))=0</formula>
    </cfRule>
  </conditionalFormatting>
  <conditionalFormatting sqref="I4:I13">
    <cfRule type="containsBlanks" dxfId="90" priority="20">
      <formula>LEN(TRIM(I4))=0</formula>
    </cfRule>
  </conditionalFormatting>
  <conditionalFormatting sqref="I14:I16">
    <cfRule type="containsBlanks" dxfId="89" priority="18">
      <formula>LEN(TRIM(I14))=0</formula>
    </cfRule>
  </conditionalFormatting>
  <conditionalFormatting sqref="G4:G13">
    <cfRule type="containsBlanks" dxfId="88" priority="10">
      <formula>LEN(TRIM(G4))=0</formula>
    </cfRule>
  </conditionalFormatting>
  <conditionalFormatting sqref="G14">
    <cfRule type="containsBlanks" dxfId="87" priority="9">
      <formula>LEN(TRIM(G14))=0</formula>
    </cfRule>
  </conditionalFormatting>
  <conditionalFormatting sqref="G45:G57">
    <cfRule type="containsBlanks" dxfId="86" priority="1">
      <formula>LEN(TRIM(G45))=0</formula>
    </cfRule>
  </conditionalFormatting>
  <conditionalFormatting sqref="G41">
    <cfRule type="containsBlanks" dxfId="85" priority="5">
      <formula>LEN(TRIM(G41))=0</formula>
    </cfRule>
  </conditionalFormatting>
  <conditionalFormatting sqref="G38">
    <cfRule type="containsBlanks" dxfId="84" priority="8">
      <formula>LEN(TRIM(G38))=0</formula>
    </cfRule>
  </conditionalFormatting>
  <conditionalFormatting sqref="G39">
    <cfRule type="containsBlanks" dxfId="83" priority="7">
      <formula>LEN(TRIM(G39))=0</formula>
    </cfRule>
  </conditionalFormatting>
  <conditionalFormatting sqref="G40">
    <cfRule type="containsBlanks" dxfId="82" priority="6">
      <formula>LEN(TRIM(G40))=0</formula>
    </cfRule>
  </conditionalFormatting>
  <conditionalFormatting sqref="G42">
    <cfRule type="containsBlanks" dxfId="81" priority="4">
      <formula>LEN(TRIM(G42))=0</formula>
    </cfRule>
  </conditionalFormatting>
  <conditionalFormatting sqref="G44">
    <cfRule type="containsBlanks" dxfId="80" priority="3">
      <formula>LEN(TRIM(G44))=0</formula>
    </cfRule>
  </conditionalFormatting>
  <conditionalFormatting sqref="G43">
    <cfRule type="containsBlanks" dxfId="79" priority="2">
      <formula>LEN(TRIM(G43))=0</formula>
    </cfRule>
  </conditionalFormatting>
  <pageMargins left="0.7" right="0.7" top="0.75" bottom="0.75" header="0.3" footer="0.3"/>
  <pageSetup paperSize="8" scale="70" orientation="landscape" r:id="rId1"/>
  <customProperties>
    <customPr name="EpmWorksheetKeyString_GUID" r:id="rId2"/>
    <customPr name="layoutContexts" r:id="rId3"/>
  </customProperties>
  <ignoredErrors>
    <ignoredError sqref="J33:J37 J24:J32 J58:J71 J49:J57 C65:C151 H65:H151 J12:J13 J8:J10 D59:E67 H15:H16 C8:F13 H8:I13 J15:J16 J38:J47 J17:J21 J22 H14 J72:J151 H36 H37:I43 I16:I21 H17:H21 C18:F21 I27 I25 C25:F25 C27:F27 H30:I35 C37:F43 C30:F35 D58:E58 C17:G17 C58 F58:G58 C36:G36 G30:G35 C48:F48 G37:G43 G28:G29 G27 G26 G25 C23:I23 G18:G21 I36 I58 C24:G24 I24 C22:G22 I22 G8 I14:I15" formulaRange="1"/>
    <ignoredError sqref="C59:C64 H59:H64 C44:F47 H22 C28:F29 C26:F26 I28:I29 I26 H24:H29 H58 G50:G52 I53 F53:G53 I54:I57 C49:I49 F54:G57 D54:E57 C54:C57 H53:H57 C53:E53 H50:I52 C50:F52 G44:G47 G48:I48 H44:I47"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
  <cols>
    <col min="1" max="1" width="3" style="7" customWidth="1"/>
    <col min="2" max="2" width="61.5703125" style="7" customWidth="1"/>
    <col min="3" max="3" width="3.85546875" style="74" bestFit="1" customWidth="1"/>
    <col min="4" max="8" width="9.5703125" style="7" customWidth="1"/>
    <col min="9" max="9" width="3.140625" style="7" customWidth="1"/>
    <col min="10" max="10" width="16.140625" style="7" bestFit="1" customWidth="1"/>
    <col min="11" max="11" width="3.140625" style="7" customWidth="1"/>
    <col min="12" max="16384" width="11.42578125" style="7"/>
  </cols>
  <sheetData>
    <row r="1" spans="1:11" ht="12.75" thickBot="1">
      <c r="A1" s="16"/>
      <c r="B1" s="1" t="s">
        <v>147</v>
      </c>
      <c r="C1" s="73"/>
    </row>
    <row r="2" spans="1:11" ht="12.75" thickBot="1">
      <c r="A2" s="16"/>
      <c r="D2" s="140" t="s">
        <v>152</v>
      </c>
      <c r="E2" s="141"/>
      <c r="F2" s="141"/>
      <c r="G2" s="142"/>
      <c r="H2" s="3" t="s">
        <v>141</v>
      </c>
      <c r="J2" s="3" t="s">
        <v>152</v>
      </c>
    </row>
    <row r="3" spans="1:11">
      <c r="A3" s="16"/>
      <c r="B3" s="4" t="s">
        <v>52</v>
      </c>
      <c r="C3" s="75"/>
      <c r="D3" s="28" t="s">
        <v>134</v>
      </c>
      <c r="E3" s="28" t="s">
        <v>135</v>
      </c>
      <c r="F3" s="28" t="s">
        <v>137</v>
      </c>
      <c r="G3" s="28" t="s">
        <v>139</v>
      </c>
      <c r="H3" s="6" t="s">
        <v>153</v>
      </c>
      <c r="J3" s="28" t="s">
        <v>138</v>
      </c>
    </row>
    <row r="4" spans="1:11">
      <c r="A4" s="16"/>
      <c r="B4" s="76" t="s">
        <v>51</v>
      </c>
      <c r="C4" s="77" t="s">
        <v>74</v>
      </c>
      <c r="D4" s="78">
        <v>359166.60588334122</v>
      </c>
      <c r="E4" s="79">
        <v>373989.74925042252</v>
      </c>
      <c r="F4" s="79">
        <v>403465.54072534782</v>
      </c>
      <c r="G4" s="79">
        <v>379040.774134523</v>
      </c>
      <c r="H4" s="80">
        <f>+'P&amp;L - Analytic view'!G4</f>
        <v>395345.21631744469</v>
      </c>
      <c r="J4" s="80">
        <v>1515662.6699936346</v>
      </c>
      <c r="K4" s="2"/>
    </row>
    <row r="5" spans="1:11">
      <c r="A5" s="16"/>
      <c r="B5" s="7" t="s">
        <v>64</v>
      </c>
      <c r="C5" s="81"/>
      <c r="D5" s="58">
        <v>-97918.649969820864</v>
      </c>
      <c r="E5" s="59">
        <v>-103788.79543839814</v>
      </c>
      <c r="F5" s="59">
        <v>-103632.47373217467</v>
      </c>
      <c r="G5" s="59">
        <v>-103472.52596259367</v>
      </c>
      <c r="H5" s="60">
        <v>-107789.43067310548</v>
      </c>
      <c r="J5" s="60">
        <v>-408812.44510298735</v>
      </c>
      <c r="K5" s="2"/>
    </row>
    <row r="6" spans="1:11" ht="12.75" thickBot="1">
      <c r="A6" s="16"/>
      <c r="B6" s="12" t="s">
        <v>65</v>
      </c>
      <c r="C6" s="82" t="s">
        <v>75</v>
      </c>
      <c r="D6" s="13">
        <f t="shared" ref="D6:F6" si="0">D4+D5</f>
        <v>261247.95591352036</v>
      </c>
      <c r="E6" s="14">
        <f t="shared" si="0"/>
        <v>270200.95381202438</v>
      </c>
      <c r="F6" s="14">
        <f t="shared" si="0"/>
        <v>299833.06699317315</v>
      </c>
      <c r="G6" s="14">
        <f t="shared" ref="G6" si="1">G4+G5</f>
        <v>275568.24817192933</v>
      </c>
      <c r="H6" s="22">
        <f>+H5+H4</f>
        <v>287555.78564433922</v>
      </c>
      <c r="J6" s="22">
        <f>J4+J5</f>
        <v>1106850.2248906472</v>
      </c>
      <c r="K6" s="2"/>
    </row>
    <row r="7" spans="1:11">
      <c r="A7" s="16"/>
      <c r="B7" s="83"/>
      <c r="C7" s="84"/>
      <c r="D7" s="85"/>
      <c r="E7" s="85"/>
      <c r="F7" s="85"/>
      <c r="G7" s="85"/>
      <c r="H7" s="85"/>
      <c r="J7" s="85"/>
    </row>
    <row r="8" spans="1:11">
      <c r="A8" s="16"/>
      <c r="B8" s="4" t="s">
        <v>52</v>
      </c>
      <c r="C8" s="75"/>
      <c r="D8" s="5" t="s">
        <v>134</v>
      </c>
      <c r="E8" s="5" t="s">
        <v>135</v>
      </c>
      <c r="F8" s="5" t="s">
        <v>137</v>
      </c>
      <c r="G8" s="5" t="s">
        <v>139</v>
      </c>
      <c r="H8" s="86" t="str">
        <f>H3</f>
        <v>Q1 2023</v>
      </c>
      <c r="J8" s="5" t="str">
        <f>J3</f>
        <v>FY 2022</v>
      </c>
    </row>
    <row r="9" spans="1:11">
      <c r="A9" s="16"/>
      <c r="B9" s="76" t="s">
        <v>46</v>
      </c>
      <c r="C9" s="77" t="s">
        <v>76</v>
      </c>
      <c r="D9" s="78">
        <v>-105780.7715794114</v>
      </c>
      <c r="E9" s="79">
        <v>-113245.98363053554</v>
      </c>
      <c r="F9" s="79">
        <v>-160216.37443367107</v>
      </c>
      <c r="G9" s="79">
        <v>-125092.78579217178</v>
      </c>
      <c r="H9" s="80">
        <f>+'P&amp;L - Analytic view'!G10</f>
        <v>-152108.15371166557</v>
      </c>
      <c r="J9" s="80">
        <v>-504335.91543578979</v>
      </c>
      <c r="K9" s="2"/>
    </row>
    <row r="10" spans="1:11">
      <c r="A10" s="16"/>
      <c r="B10" s="57" t="s">
        <v>144</v>
      </c>
      <c r="C10" s="87"/>
      <c r="D10" s="58">
        <v>-7223.5421339507402</v>
      </c>
      <c r="E10" s="59">
        <v>-9750.455505092461</v>
      </c>
      <c r="F10" s="59">
        <v>-9597.2362247745987</v>
      </c>
      <c r="G10" s="59">
        <v>-9517.5973749579025</v>
      </c>
      <c r="H10" s="60">
        <v>-9757.6591315191799</v>
      </c>
      <c r="J10" s="60">
        <v>-36088.831238775703</v>
      </c>
      <c r="K10" s="2"/>
    </row>
    <row r="11" spans="1:11">
      <c r="A11" s="16"/>
      <c r="B11" s="57" t="s">
        <v>142</v>
      </c>
      <c r="C11" s="87"/>
      <c r="D11" s="58">
        <v>-253.17685332444148</v>
      </c>
      <c r="E11" s="59">
        <v>1696.7597985493287</v>
      </c>
      <c r="F11" s="59">
        <v>1132.8003656054034</v>
      </c>
      <c r="G11" s="59">
        <v>158.87732858343315</v>
      </c>
      <c r="H11" s="60">
        <v>786.45272709280709</v>
      </c>
      <c r="J11" s="60">
        <v>2735.2606394137238</v>
      </c>
      <c r="K11" s="2"/>
    </row>
    <row r="12" spans="1:11">
      <c r="B12" s="7" t="s">
        <v>66</v>
      </c>
      <c r="C12" s="81"/>
      <c r="D12" s="58">
        <v>7934.0074342158732</v>
      </c>
      <c r="E12" s="59">
        <v>32682.055960736721</v>
      </c>
      <c r="F12" s="59">
        <v>40060.313291646817</v>
      </c>
      <c r="G12" s="59">
        <v>18636.123826926632</v>
      </c>
      <c r="H12" s="60">
        <v>44420.378323845915</v>
      </c>
      <c r="J12" s="60">
        <v>99312.500513526044</v>
      </c>
      <c r="K12" s="2"/>
    </row>
    <row r="13" spans="1:11">
      <c r="B13" s="7" t="s">
        <v>143</v>
      </c>
      <c r="C13" s="81"/>
      <c r="D13" s="58">
        <v>83.091999999999999</v>
      </c>
      <c r="E13" s="59">
        <v>-413.67899999999997</v>
      </c>
      <c r="F13" s="59">
        <v>-271.678</v>
      </c>
      <c r="G13" s="59">
        <v>-6.0349999999999682</v>
      </c>
      <c r="H13" s="60">
        <v>-218.614</v>
      </c>
      <c r="J13" s="60">
        <v>-608.29999999999995</v>
      </c>
      <c r="K13" s="2"/>
    </row>
    <row r="14" spans="1:11" ht="12.75" thickBot="1">
      <c r="A14" s="16"/>
      <c r="B14" s="12" t="s">
        <v>67</v>
      </c>
      <c r="C14" s="88" t="s">
        <v>77</v>
      </c>
      <c r="D14" s="13">
        <f t="shared" ref="D14:F14" si="2">SUM(D9:D13)</f>
        <v>-105240.39113247072</v>
      </c>
      <c r="E14" s="14">
        <f t="shared" si="2"/>
        <v>-89031.302376341948</v>
      </c>
      <c r="F14" s="14">
        <f t="shared" si="2"/>
        <v>-128892.17500119345</v>
      </c>
      <c r="G14" s="14">
        <f t="shared" ref="G14" si="3">SUM(G9:G13)</f>
        <v>-115821.4170116196</v>
      </c>
      <c r="H14" s="22">
        <f>SUM(H9:H13)</f>
        <v>-116877.59579224602</v>
      </c>
      <c r="J14" s="22">
        <f>SUM(J9:J13)</f>
        <v>-438985.28552162572</v>
      </c>
      <c r="K14" s="2"/>
    </row>
    <row r="15" spans="1:11">
      <c r="A15" s="16"/>
      <c r="B15" s="83"/>
      <c r="C15" s="84"/>
      <c r="D15" s="85"/>
      <c r="E15" s="85"/>
      <c r="F15" s="85"/>
      <c r="G15" s="85"/>
      <c r="H15" s="85"/>
      <c r="J15" s="85"/>
    </row>
    <row r="16" spans="1:11">
      <c r="A16" s="16"/>
      <c r="B16" s="4" t="s">
        <v>52</v>
      </c>
      <c r="C16" s="75"/>
      <c r="D16" s="5" t="s">
        <v>134</v>
      </c>
      <c r="E16" s="5" t="s">
        <v>135</v>
      </c>
      <c r="F16" s="5" t="s">
        <v>137</v>
      </c>
      <c r="G16" s="5" t="s">
        <v>139</v>
      </c>
      <c r="H16" s="86" t="str">
        <f>H8</f>
        <v>Q1 2023</v>
      </c>
      <c r="J16" s="5" t="str">
        <f>J8</f>
        <v>FY 2022</v>
      </c>
    </row>
    <row r="17" spans="1:11">
      <c r="B17" s="57" t="s">
        <v>117</v>
      </c>
      <c r="C17" s="87"/>
      <c r="D17" s="58">
        <v>-180150.83849536316</v>
      </c>
      <c r="E17" s="59">
        <v>-184020.0717500707</v>
      </c>
      <c r="F17" s="59">
        <v>-202728.88329990293</v>
      </c>
      <c r="G17" s="59">
        <v>-207476.12603344049</v>
      </c>
      <c r="H17" s="60">
        <v>-197367.95381605122</v>
      </c>
      <c r="J17" s="60">
        <v>-774375.91957877728</v>
      </c>
    </row>
    <row r="18" spans="1:11">
      <c r="B18" s="57" t="s">
        <v>59</v>
      </c>
      <c r="C18" s="87"/>
      <c r="D18" s="58">
        <v>1412.0344358980606</v>
      </c>
      <c r="E18" s="59">
        <v>1734.1119852429515</v>
      </c>
      <c r="F18" s="59">
        <v>5340.8806963560646</v>
      </c>
      <c r="G18" s="59">
        <v>1633.3419447030828</v>
      </c>
      <c r="H18" s="60">
        <v>1410.821724353857</v>
      </c>
      <c r="J18" s="60">
        <v>10120.36906220016</v>
      </c>
    </row>
    <row r="19" spans="1:11">
      <c r="B19" s="57" t="s">
        <v>116</v>
      </c>
      <c r="C19" s="87"/>
      <c r="D19" s="58">
        <v>68793.211271834603</v>
      </c>
      <c r="E19" s="59">
        <v>71566.25133225217</v>
      </c>
      <c r="F19" s="59">
        <v>70057.886812954166</v>
      </c>
      <c r="G19" s="59">
        <v>72950.088921685485</v>
      </c>
      <c r="H19" s="60">
        <v>79788.667026481795</v>
      </c>
      <c r="J19" s="60">
        <v>283367.43833872641</v>
      </c>
    </row>
    <row r="20" spans="1:11" ht="12.75" thickBot="1">
      <c r="B20" s="12" t="s">
        <v>118</v>
      </c>
      <c r="C20" s="82" t="s">
        <v>78</v>
      </c>
      <c r="D20" s="13">
        <f t="shared" ref="D20:F20" si="4">SUM(D17:D19)</f>
        <v>-109945.59278763049</v>
      </c>
      <c r="E20" s="14">
        <f t="shared" si="4"/>
        <v>-110719.70843257557</v>
      </c>
      <c r="F20" s="14">
        <f t="shared" si="4"/>
        <v>-127330.1157905927</v>
      </c>
      <c r="G20" s="14">
        <f t="shared" ref="G20" si="5">SUM(G17:G19)</f>
        <v>-132892.69516705192</v>
      </c>
      <c r="H20" s="22">
        <f>SUM(H17:H19)</f>
        <v>-116168.46506521557</v>
      </c>
      <c r="J20" s="22">
        <f>SUM(J17:J19)</f>
        <v>-480888.11217785068</v>
      </c>
    </row>
    <row r="21" spans="1:11">
      <c r="B21" s="7" t="s">
        <v>68</v>
      </c>
      <c r="C21" s="81"/>
      <c r="D21" s="58">
        <v>37390.598157676868</v>
      </c>
      <c r="E21" s="59">
        <v>40864.232792773342</v>
      </c>
      <c r="F21" s="59">
        <v>46945.884307694592</v>
      </c>
      <c r="G21" s="59">
        <v>46267.803552501457</v>
      </c>
      <c r="H21" s="60">
        <v>42297.413285250121</v>
      </c>
      <c r="J21" s="60">
        <v>171468.51881064626</v>
      </c>
    </row>
    <row r="22" spans="1:11" ht="12.75" thickBot="1">
      <c r="A22" s="16"/>
      <c r="B22" s="12" t="s">
        <v>119</v>
      </c>
      <c r="C22" s="82" t="s">
        <v>79</v>
      </c>
      <c r="D22" s="13">
        <f t="shared" ref="D22:F22" si="6">D20+D21</f>
        <v>-72554.994629953624</v>
      </c>
      <c r="E22" s="14">
        <f t="shared" si="6"/>
        <v>-69855.475639802229</v>
      </c>
      <c r="F22" s="14">
        <f t="shared" si="6"/>
        <v>-80384.231482898103</v>
      </c>
      <c r="G22" s="14">
        <f t="shared" ref="G22" si="7">G20+G21</f>
        <v>-86624.891614550463</v>
      </c>
      <c r="H22" s="22">
        <f>+H21+H20</f>
        <v>-73871.051779965448</v>
      </c>
      <c r="J22" s="22">
        <f>J20+J21</f>
        <v>-309419.59336720442</v>
      </c>
    </row>
    <row r="23" spans="1:11">
      <c r="B23" s="83"/>
      <c r="C23" s="84"/>
      <c r="D23" s="85"/>
      <c r="E23" s="85"/>
      <c r="F23" s="85"/>
      <c r="G23" s="85"/>
      <c r="H23" s="85"/>
      <c r="J23" s="85"/>
    </row>
    <row r="24" spans="1:11">
      <c r="B24" s="4" t="s">
        <v>52</v>
      </c>
      <c r="C24" s="75"/>
      <c r="D24" s="5" t="s">
        <v>134</v>
      </c>
      <c r="E24" s="5" t="s">
        <v>135</v>
      </c>
      <c r="F24" s="5" t="s">
        <v>137</v>
      </c>
      <c r="G24" s="5" t="s">
        <v>139</v>
      </c>
      <c r="H24" s="86" t="str">
        <f>H16</f>
        <v>Q1 2023</v>
      </c>
      <c r="J24" s="5" t="str">
        <f>J16</f>
        <v>FY 2022</v>
      </c>
    </row>
    <row r="25" spans="1:11">
      <c r="B25" s="89" t="s">
        <v>71</v>
      </c>
      <c r="C25" s="90"/>
      <c r="D25" s="91">
        <f t="shared" ref="D25:G25" si="8">-(D9+D10+D11)/D4</f>
        <v>0.3153341338294493</v>
      </c>
      <c r="E25" s="92">
        <f t="shared" si="8"/>
        <v>0.32433958305059513</v>
      </c>
      <c r="F25" s="92">
        <f t="shared" si="8"/>
        <v>0.41807984391823638</v>
      </c>
      <c r="G25" s="92">
        <f t="shared" si="8"/>
        <v>0.35471515207181614</v>
      </c>
      <c r="H25" s="93">
        <f t="shared" ref="H25" si="9">-(H9+H10+H11)/H4</f>
        <v>0.40743976015825206</v>
      </c>
      <c r="J25" s="93">
        <f>-(J9+J10+J11)/J4</f>
        <v>0.35475537972932325</v>
      </c>
    </row>
    <row r="26" spans="1:11" ht="12.75" thickBot="1">
      <c r="B26" s="94" t="s">
        <v>72</v>
      </c>
      <c r="C26" s="95"/>
      <c r="D26" s="96">
        <f t="shared" ref="D26:F26" si="10">-D14/D6</f>
        <v>0.40283718494359411</v>
      </c>
      <c r="E26" s="94">
        <f t="shared" si="10"/>
        <v>0.32950032603615448</v>
      </c>
      <c r="F26" s="94">
        <f t="shared" si="10"/>
        <v>0.42987978708875418</v>
      </c>
      <c r="G26" s="94">
        <f>-G14/G6</f>
        <v>0.42030029867358903</v>
      </c>
      <c r="H26" s="97">
        <f>-H14/H6</f>
        <v>0.40645190125579672</v>
      </c>
      <c r="J26" s="97">
        <f>-J14/J6</f>
        <v>0.39660766709876749</v>
      </c>
      <c r="K26" s="2"/>
    </row>
    <row r="27" spans="1:11">
      <c r="B27" s="39" t="s">
        <v>69</v>
      </c>
      <c r="C27" s="98"/>
      <c r="D27" s="99">
        <f t="shared" ref="D27:F27" si="11">-D20/D4</f>
        <v>0.30611307116714875</v>
      </c>
      <c r="E27" s="100">
        <f t="shared" si="11"/>
        <v>0.29605011542291754</v>
      </c>
      <c r="F27" s="100">
        <f t="shared" si="11"/>
        <v>0.3155910553393963</v>
      </c>
      <c r="G27" s="100">
        <f t="shared" ref="G27" si="12">-G20/G4</f>
        <v>0.35060263759351601</v>
      </c>
      <c r="H27" s="101">
        <f t="shared" ref="H27" si="13">-H20/H4</f>
        <v>0.29384057342921643</v>
      </c>
      <c r="J27" s="101">
        <f>-J20/J4</f>
        <v>0.31727911605810699</v>
      </c>
      <c r="K27" s="2"/>
    </row>
    <row r="28" spans="1:11" ht="12.75" thickBot="1">
      <c r="B28" s="94" t="s">
        <v>70</v>
      </c>
      <c r="C28" s="95"/>
      <c r="D28" s="96">
        <f t="shared" ref="D28:F28" si="14">-D22/D6</f>
        <v>0.27772464047133505</v>
      </c>
      <c r="E28" s="94">
        <f t="shared" si="14"/>
        <v>0.25853156568943819</v>
      </c>
      <c r="F28" s="94">
        <f t="shared" si="14"/>
        <v>0.26809661885868097</v>
      </c>
      <c r="G28" s="94">
        <f t="shared" ref="G28" si="15">-G22/G6</f>
        <v>0.31435004645565867</v>
      </c>
      <c r="H28" s="97">
        <f t="shared" ref="H28" si="16">-H22/H6</f>
        <v>0.25689294205797059</v>
      </c>
      <c r="J28" s="97">
        <f>-J22/J6</f>
        <v>0.27954965035831653</v>
      </c>
      <c r="K28" s="2"/>
    </row>
    <row r="29" spans="1:11">
      <c r="B29" s="39" t="s">
        <v>62</v>
      </c>
      <c r="C29" s="98"/>
      <c r="D29" s="99">
        <f t="shared" ref="D29:F30" si="17">D25+D27</f>
        <v>0.621447204996598</v>
      </c>
      <c r="E29" s="100">
        <f t="shared" si="17"/>
        <v>0.62038969847351266</v>
      </c>
      <c r="F29" s="100">
        <f t="shared" si="17"/>
        <v>0.73367089925763262</v>
      </c>
      <c r="G29" s="100">
        <f t="shared" ref="G29" si="18">G25+G27</f>
        <v>0.70531778966533221</v>
      </c>
      <c r="H29" s="101">
        <f t="shared" ref="H29" si="19">H25+H27</f>
        <v>0.70128033358746844</v>
      </c>
      <c r="J29" s="101">
        <f t="shared" ref="J29" si="20">J25+J27</f>
        <v>0.67203449578743024</v>
      </c>
      <c r="K29" s="2"/>
    </row>
    <row r="30" spans="1:11" ht="12.75" thickBot="1">
      <c r="B30" s="102" t="s">
        <v>73</v>
      </c>
      <c r="C30" s="103"/>
      <c r="D30" s="104">
        <f t="shared" si="17"/>
        <v>0.68056182541492916</v>
      </c>
      <c r="E30" s="102">
        <f t="shared" si="17"/>
        <v>0.58803189172559267</v>
      </c>
      <c r="F30" s="102">
        <f t="shared" si="17"/>
        <v>0.69797640594743515</v>
      </c>
      <c r="G30" s="102">
        <f t="shared" ref="G30" si="21">G26+G28</f>
        <v>0.73465034512924765</v>
      </c>
      <c r="H30" s="105">
        <f t="shared" ref="H30" si="22">H26+H28</f>
        <v>0.66334484331376731</v>
      </c>
      <c r="J30" s="105">
        <f t="shared" ref="J30" si="23">J26+J28</f>
        <v>0.67615731745708407</v>
      </c>
    </row>
    <row r="31" spans="1:11">
      <c r="C31" s="81"/>
    </row>
    <row r="32" spans="1:11">
      <c r="C32" s="7"/>
      <c r="D32" s="106"/>
      <c r="E32" s="106"/>
      <c r="F32" s="106"/>
      <c r="G32" s="106"/>
      <c r="H32" s="106"/>
      <c r="J32" s="106"/>
    </row>
    <row r="33" spans="3:3">
      <c r="C33" s="7"/>
    </row>
    <row r="34" spans="3:3">
      <c r="C34" s="7"/>
    </row>
    <row r="35" spans="3:3">
      <c r="C35" s="7"/>
    </row>
    <row r="36" spans="3:3">
      <c r="C36" s="7"/>
    </row>
  </sheetData>
  <mergeCells count="1">
    <mergeCell ref="D2:G2"/>
  </mergeCells>
  <conditionalFormatting sqref="J9:J11 J6 J4 J14">
    <cfRule type="containsBlanks" dxfId="78" priority="20">
      <formula>LEN(TRIM(J4))=0</formula>
    </cfRule>
  </conditionalFormatting>
  <conditionalFormatting sqref="J12:J13">
    <cfRule type="containsBlanks" dxfId="77" priority="17">
      <formula>LEN(TRIM(J12))=0</formula>
    </cfRule>
  </conditionalFormatting>
  <conditionalFormatting sqref="J17:J22">
    <cfRule type="containsBlanks" dxfId="76" priority="19">
      <formula>LEN(TRIM(J17))=0</formula>
    </cfRule>
  </conditionalFormatting>
  <conditionalFormatting sqref="J5">
    <cfRule type="containsBlanks" dxfId="75" priority="18">
      <formula>LEN(TRIM(J5))=0</formula>
    </cfRule>
  </conditionalFormatting>
  <conditionalFormatting sqref="H9:H11 H6 H14 H4">
    <cfRule type="containsBlanks" dxfId="74" priority="4">
      <formula>LEN(TRIM(H4))=0</formula>
    </cfRule>
  </conditionalFormatting>
  <conditionalFormatting sqref="H12:H13">
    <cfRule type="containsBlanks" dxfId="73" priority="1">
      <formula>LEN(TRIM(H12))=0</formula>
    </cfRule>
  </conditionalFormatting>
  <conditionalFormatting sqref="H17:H22">
    <cfRule type="containsBlanks" dxfId="72" priority="3">
      <formula>LEN(TRIM(H17))=0</formula>
    </cfRule>
  </conditionalFormatting>
  <conditionalFormatting sqref="H5">
    <cfRule type="containsBlanks" dxfId="71" priority="2">
      <formula>LEN(TRIM(H5))=0</formula>
    </cfRule>
  </conditionalFormatting>
  <pageMargins left="0.7" right="0.7" top="0.75" bottom="0.75" header="0.3" footer="0.3"/>
  <pageSetup paperSize="9" scale="57" orientation="landscape" r:id="rId1"/>
  <customProperties>
    <customPr name="EpmWorksheetKeyString_GUID" r:id="rId2"/>
    <customPr name="layoutContexts"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B1" sqref="B1"/>
    </sheetView>
  </sheetViews>
  <sheetFormatPr baseColWidth="10" defaultColWidth="11.42578125" defaultRowHeight="12.75" customHeight="1"/>
  <cols>
    <col min="1" max="1" width="3.85546875" style="110" customWidth="1"/>
    <col min="2" max="2" width="31" style="110" bestFit="1" customWidth="1"/>
    <col min="3" max="7" width="10.140625" style="110" customWidth="1"/>
    <col min="8" max="8" width="3" style="110" customWidth="1"/>
    <col min="9" max="9" width="16.140625" style="110" bestFit="1" customWidth="1"/>
    <col min="10" max="10" width="2.5703125" style="110" customWidth="1"/>
    <col min="11" max="16384" width="11.42578125" style="110"/>
  </cols>
  <sheetData>
    <row r="1" spans="1:10" s="7" customFormat="1" thickBot="1">
      <c r="A1" s="16"/>
      <c r="B1" s="1" t="s">
        <v>146</v>
      </c>
    </row>
    <row r="2" spans="1:10" s="107" customFormat="1" ht="12.75" customHeight="1" thickBot="1">
      <c r="B2" s="108"/>
      <c r="C2" s="137" t="s">
        <v>151</v>
      </c>
      <c r="D2" s="138"/>
      <c r="E2" s="138"/>
      <c r="F2" s="139"/>
      <c r="G2" s="3" t="s">
        <v>141</v>
      </c>
      <c r="I2" s="3" t="s">
        <v>152</v>
      </c>
    </row>
    <row r="3" spans="1:10" ht="12.75" customHeight="1">
      <c r="A3" s="49"/>
      <c r="B3" s="4" t="s">
        <v>52</v>
      </c>
      <c r="C3" s="5" t="s">
        <v>134</v>
      </c>
      <c r="D3" s="5" t="s">
        <v>135</v>
      </c>
      <c r="E3" s="5" t="s">
        <v>137</v>
      </c>
      <c r="F3" s="5" t="s">
        <v>139</v>
      </c>
      <c r="G3" s="6" t="s">
        <v>150</v>
      </c>
      <c r="H3" s="109"/>
      <c r="I3" s="28" t="s">
        <v>138</v>
      </c>
      <c r="J3" s="109"/>
    </row>
    <row r="4" spans="1:10" ht="12.75" customHeight="1">
      <c r="A4" s="49"/>
      <c r="B4" s="111" t="s">
        <v>80</v>
      </c>
      <c r="C4" s="58">
        <v>94711.358981178215</v>
      </c>
      <c r="D4" s="59">
        <v>92755.808642861011</v>
      </c>
      <c r="E4" s="59">
        <v>92655.535419355947</v>
      </c>
      <c r="F4" s="59">
        <v>92934.583177048757</v>
      </c>
      <c r="G4" s="68">
        <v>102178.00801091026</v>
      </c>
      <c r="H4" s="109"/>
      <c r="I4" s="68">
        <v>373057.2862204439</v>
      </c>
      <c r="J4" s="109"/>
    </row>
    <row r="5" spans="1:10" ht="12.75" customHeight="1">
      <c r="A5" s="49"/>
      <c r="B5" s="39" t="s">
        <v>92</v>
      </c>
      <c r="C5" s="40">
        <v>79779.057975850781</v>
      </c>
      <c r="D5" s="41">
        <v>87001.356575749931</v>
      </c>
      <c r="E5" s="41">
        <v>103907.99717595933</v>
      </c>
      <c r="F5" s="41">
        <v>88938.952869448491</v>
      </c>
      <c r="G5" s="68">
        <v>96607.208415966918</v>
      </c>
      <c r="H5" s="109"/>
      <c r="I5" s="68">
        <v>359627.36459700851</v>
      </c>
      <c r="J5" s="109"/>
    </row>
    <row r="6" spans="1:10" ht="12.75" customHeight="1">
      <c r="A6" s="49"/>
      <c r="B6" s="39" t="s">
        <v>81</v>
      </c>
      <c r="C6" s="40">
        <v>46938.567985001675</v>
      </c>
      <c r="D6" s="41">
        <v>42575.83779787516</v>
      </c>
      <c r="E6" s="41">
        <v>48513.879313765967</v>
      </c>
      <c r="F6" s="41">
        <v>43930.466256725224</v>
      </c>
      <c r="G6" s="68">
        <v>45020.186086330301</v>
      </c>
      <c r="H6" s="109"/>
      <c r="I6" s="68">
        <v>181958.75135336802</v>
      </c>
      <c r="J6" s="109"/>
    </row>
    <row r="7" spans="1:10" ht="12.75" customHeight="1">
      <c r="A7" s="49"/>
      <c r="B7" s="39" t="s">
        <v>82</v>
      </c>
      <c r="C7" s="40">
        <v>115913.85015919477</v>
      </c>
      <c r="D7" s="41">
        <v>120871.06421587328</v>
      </c>
      <c r="E7" s="41">
        <v>122909.04633644513</v>
      </c>
      <c r="F7" s="41">
        <v>125009.3031796638</v>
      </c>
      <c r="G7" s="68">
        <v>133175.82821332107</v>
      </c>
      <c r="H7" s="109"/>
      <c r="I7" s="68">
        <v>484703.26389117696</v>
      </c>
      <c r="J7" s="109"/>
    </row>
    <row r="8" spans="1:10" ht="12.75" customHeight="1">
      <c r="A8" s="49"/>
      <c r="B8" s="39" t="s">
        <v>83</v>
      </c>
      <c r="C8" s="40">
        <v>36218.978256962451</v>
      </c>
      <c r="D8" s="41">
        <v>43515.43392430005</v>
      </c>
      <c r="E8" s="41">
        <v>43698.769667196444</v>
      </c>
      <c r="F8" s="41">
        <v>44958.18868129301</v>
      </c>
      <c r="G8" s="68">
        <v>41947.017498675603</v>
      </c>
      <c r="H8" s="109"/>
      <c r="I8" s="68">
        <v>168391.37052975196</v>
      </c>
      <c r="J8" s="109"/>
    </row>
    <row r="9" spans="1:10" ht="12.75" customHeight="1">
      <c r="A9" s="49"/>
      <c r="B9" s="39" t="s">
        <v>84</v>
      </c>
      <c r="C9" s="40">
        <v>22867.164763388308</v>
      </c>
      <c r="D9" s="41">
        <v>25339.449870369361</v>
      </c>
      <c r="E9" s="41">
        <v>28481.278081671233</v>
      </c>
      <c r="F9" s="41">
        <v>24075.457268236249</v>
      </c>
      <c r="G9" s="68">
        <v>26408.427801138125</v>
      </c>
      <c r="H9" s="109"/>
      <c r="I9" s="68">
        <v>100763.34998366515</v>
      </c>
      <c r="J9" s="109"/>
    </row>
    <row r="10" spans="1:10" ht="12.75" customHeight="1">
      <c r="A10" s="49"/>
      <c r="B10" s="112" t="s">
        <v>85</v>
      </c>
      <c r="C10" s="113">
        <v>31530.839033600027</v>
      </c>
      <c r="D10" s="114">
        <v>33497.049555645834</v>
      </c>
      <c r="E10" s="114">
        <v>33356.921543910918</v>
      </c>
      <c r="F10" s="114">
        <v>32143.911623789649</v>
      </c>
      <c r="G10" s="68">
        <v>29797.207317585118</v>
      </c>
      <c r="H10" s="109"/>
      <c r="I10" s="68">
        <v>130528.72175694643</v>
      </c>
      <c r="J10" s="109"/>
    </row>
    <row r="11" spans="1:10" ht="12.75" customHeight="1" thickBot="1">
      <c r="A11" s="49"/>
      <c r="B11" s="102" t="s">
        <v>149</v>
      </c>
      <c r="C11" s="54">
        <f t="shared" ref="C11:D11" si="0">SUM(C4:C10)</f>
        <v>427959.81715517619</v>
      </c>
      <c r="D11" s="55">
        <f t="shared" si="0"/>
        <v>445556.00058267469</v>
      </c>
      <c r="E11" s="55">
        <f t="shared" ref="E11:G11" si="1">SUM(E4:E10)</f>
        <v>473523.42753830494</v>
      </c>
      <c r="F11" s="55">
        <f t="shared" si="1"/>
        <v>451990.86305620515</v>
      </c>
      <c r="G11" s="56">
        <f t="shared" si="1"/>
        <v>475133.88334392745</v>
      </c>
      <c r="H11" s="115"/>
      <c r="I11" s="56">
        <f>SUM(I4:I10)</f>
        <v>1799030.1083323611</v>
      </c>
      <c r="J11" s="115"/>
    </row>
    <row r="12" spans="1:10" ht="12.75" customHeight="1">
      <c r="A12" s="49"/>
      <c r="C12" s="116"/>
      <c r="D12" s="116"/>
      <c r="E12" s="116"/>
      <c r="F12" s="116"/>
      <c r="G12" s="116"/>
      <c r="H12" s="116"/>
      <c r="I12" s="116"/>
      <c r="J12" s="116"/>
    </row>
    <row r="14" spans="1:10" ht="12.75" customHeight="1">
      <c r="C14" s="117"/>
      <c r="D14" s="117"/>
      <c r="E14" s="117"/>
      <c r="F14" s="117"/>
      <c r="G14" s="117"/>
      <c r="I14" s="117"/>
    </row>
    <row r="16" spans="1:10" thickBot="1">
      <c r="B16" s="1" t="s">
        <v>93</v>
      </c>
    </row>
    <row r="17" spans="2:9" s="118" customFormat="1" ht="12.75" customHeight="1" thickBot="1">
      <c r="C17" s="137" t="s">
        <v>151</v>
      </c>
      <c r="D17" s="138"/>
      <c r="E17" s="138"/>
      <c r="F17" s="139"/>
      <c r="G17" s="3" t="s">
        <v>141</v>
      </c>
      <c r="I17" s="3" t="s">
        <v>152</v>
      </c>
    </row>
    <row r="18" spans="2:9" ht="12.75" customHeight="1">
      <c r="B18" s="4" t="s">
        <v>52</v>
      </c>
      <c r="C18" s="5" t="str">
        <f t="shared" ref="C18" si="2">+C3</f>
        <v>Q1 2022</v>
      </c>
      <c r="D18" s="5" t="str">
        <f t="shared" ref="D18:E18" si="3">+D3</f>
        <v>Q2 2022</v>
      </c>
      <c r="E18" s="5" t="str">
        <f t="shared" si="3"/>
        <v>Q3 2022</v>
      </c>
      <c r="F18" s="5" t="str">
        <f t="shared" ref="F18" si="4">+F3</f>
        <v>Q4 2022</v>
      </c>
      <c r="G18" s="86" t="str">
        <f>G3</f>
        <v>Q1-2023</v>
      </c>
      <c r="I18" s="28" t="s">
        <v>138</v>
      </c>
    </row>
    <row r="19" spans="2:9" ht="12.75" customHeight="1">
      <c r="B19" s="111" t="s">
        <v>80</v>
      </c>
      <c r="C19" s="91">
        <v>0.56196243461170647</v>
      </c>
      <c r="D19" s="92">
        <v>0.5434366365163914</v>
      </c>
      <c r="E19" s="92">
        <v>0.27728946100141971</v>
      </c>
      <c r="F19" s="92">
        <v>0.18253228003575173</v>
      </c>
      <c r="G19" s="93">
        <v>0.24246403797363883</v>
      </c>
      <c r="I19" s="93">
        <v>0.39151552881771989</v>
      </c>
    </row>
    <row r="20" spans="2:9" ht="12.75" customHeight="1">
      <c r="B20" s="39" t="s">
        <v>92</v>
      </c>
      <c r="C20" s="99">
        <v>3.6349684315796051E-3</v>
      </c>
      <c r="D20" s="100">
        <v>0.25842123953598228</v>
      </c>
      <c r="E20" s="100">
        <v>0.53062876367947431</v>
      </c>
      <c r="F20" s="100">
        <v>0.47130156951763669</v>
      </c>
      <c r="G20" s="101">
        <v>0.42401154239559963</v>
      </c>
      <c r="I20" s="93">
        <v>0.3339687444712785</v>
      </c>
    </row>
    <row r="21" spans="2:9" ht="12.75" customHeight="1">
      <c r="B21" s="39" t="s">
        <v>81</v>
      </c>
      <c r="C21" s="99">
        <v>0.90018232943503118</v>
      </c>
      <c r="D21" s="100">
        <v>-0.1863247548149578</v>
      </c>
      <c r="E21" s="100">
        <v>0.53751676135883442</v>
      </c>
      <c r="F21" s="100">
        <v>0.18117359688308921</v>
      </c>
      <c r="G21" s="101">
        <v>0.26545142958885865</v>
      </c>
      <c r="I21" s="93">
        <v>0.37928386225383837</v>
      </c>
    </row>
    <row r="22" spans="2:9" ht="12.75" customHeight="1">
      <c r="B22" s="39" t="s">
        <v>82</v>
      </c>
      <c r="C22" s="99">
        <v>0.1148155778312058</v>
      </c>
      <c r="D22" s="100">
        <v>0.70022886030869236</v>
      </c>
      <c r="E22" s="100">
        <v>0.41454838576203623</v>
      </c>
      <c r="F22" s="100">
        <v>0.55767173976015538</v>
      </c>
      <c r="G22" s="101">
        <v>0.29107308706675539</v>
      </c>
      <c r="I22" s="93">
        <v>0.45066684157687076</v>
      </c>
    </row>
    <row r="23" spans="2:9" ht="12.75" customHeight="1">
      <c r="B23" s="39" t="s">
        <v>83</v>
      </c>
      <c r="C23" s="99">
        <v>0.13938533254976143</v>
      </c>
      <c r="D23" s="100">
        <v>0.14324401732280365</v>
      </c>
      <c r="E23" s="100">
        <v>0.4724507732303117</v>
      </c>
      <c r="F23" s="100">
        <v>-4.7830045835103169E-4</v>
      </c>
      <c r="G23" s="101">
        <v>0.31810028526081047</v>
      </c>
      <c r="I23" s="93">
        <v>0.18950658125028266</v>
      </c>
    </row>
    <row r="24" spans="2:9" ht="12.75" customHeight="1">
      <c r="B24" s="39" t="s">
        <v>84</v>
      </c>
      <c r="C24" s="99">
        <v>0.15041302659243372</v>
      </c>
      <c r="D24" s="100">
        <v>-0.15736828617714849</v>
      </c>
      <c r="E24" s="100">
        <v>0.41159304417868248</v>
      </c>
      <c r="F24" s="100">
        <v>1.6583374383862122</v>
      </c>
      <c r="G24" s="101">
        <v>1.806872904531567</v>
      </c>
      <c r="I24" s="93">
        <v>0.50471611301519725</v>
      </c>
    </row>
    <row r="25" spans="2:9" ht="12.75" customHeight="1">
      <c r="B25" s="112" t="s">
        <v>85</v>
      </c>
      <c r="C25" s="99">
        <v>0.68723804593851767</v>
      </c>
      <c r="D25" s="100">
        <v>-2.0066437311338715E-2</v>
      </c>
      <c r="E25" s="100">
        <v>0.19051849086275977</v>
      </c>
      <c r="F25" s="100">
        <v>-0.52272323471556958</v>
      </c>
      <c r="G25" s="101">
        <v>0.29153389046579142</v>
      </c>
      <c r="I25" s="93">
        <v>8.1696366219184219E-2</v>
      </c>
    </row>
    <row r="26" spans="2:9" ht="12.75" customHeight="1" thickBot="1">
      <c r="B26" s="102" t="s">
        <v>71</v>
      </c>
      <c r="C26" s="102">
        <v>0.31533413382944925</v>
      </c>
      <c r="D26" s="102">
        <v>0.32474066356229792</v>
      </c>
      <c r="E26" s="102">
        <v>0.41770806495606672</v>
      </c>
      <c r="F26" s="102">
        <v>0.35537732620889634</v>
      </c>
      <c r="G26" s="105">
        <v>0.40743976015825195</v>
      </c>
      <c r="I26" s="105">
        <v>0.35475537972932331</v>
      </c>
    </row>
  </sheetData>
  <mergeCells count="2">
    <mergeCell ref="C2:F2"/>
    <mergeCell ref="C17:F17"/>
  </mergeCells>
  <conditionalFormatting sqref="I11">
    <cfRule type="containsBlanks" dxfId="70" priority="21">
      <formula>LEN(TRIM(I11))=0</formula>
    </cfRule>
  </conditionalFormatting>
  <conditionalFormatting sqref="I6:I10">
    <cfRule type="containsBlanks" dxfId="69" priority="22">
      <formula>LEN(TRIM(I6))=0</formula>
    </cfRule>
  </conditionalFormatting>
  <conditionalFormatting sqref="I4:I5">
    <cfRule type="containsBlanks" dxfId="68" priority="20">
      <formula>LEN(TRIM(I4))=0</formula>
    </cfRule>
  </conditionalFormatting>
  <conditionalFormatting sqref="I19:I22">
    <cfRule type="containsBlanks" dxfId="67" priority="19">
      <formula>LEN(TRIM(I19))=0</formula>
    </cfRule>
  </conditionalFormatting>
  <conditionalFormatting sqref="I23:I25">
    <cfRule type="containsBlanks" dxfId="66" priority="15">
      <formula>LEN(TRIM(I23))=0</formula>
    </cfRule>
  </conditionalFormatting>
  <conditionalFormatting sqref="I26">
    <cfRule type="containsBlanks" dxfId="65" priority="9">
      <formula>LEN(TRIM(I26))=0</formula>
    </cfRule>
  </conditionalFormatting>
  <conditionalFormatting sqref="G23:G25">
    <cfRule type="containsBlanks" dxfId="64" priority="2">
      <formula>LEN(TRIM(G23))=0</formula>
    </cfRule>
  </conditionalFormatting>
  <conditionalFormatting sqref="G19:G22">
    <cfRule type="containsBlanks" dxfId="63" priority="3">
      <formula>LEN(TRIM(G19))=0</formula>
    </cfRule>
  </conditionalFormatting>
  <conditionalFormatting sqref="G26">
    <cfRule type="containsBlanks" dxfId="62" priority="1">
      <formula>LEN(TRIM(G26))=0</formula>
    </cfRule>
  </conditionalFormatting>
  <conditionalFormatting sqref="G11">
    <cfRule type="containsBlanks" dxfId="61" priority="5">
      <formula>LEN(TRIM(G11))=0</formula>
    </cfRule>
  </conditionalFormatting>
  <conditionalFormatting sqref="G4:G10">
    <cfRule type="containsBlanks" dxfId="60" priority="4">
      <formula>LEN(TRIM(G4))=0</formula>
    </cfRule>
  </conditionalFormatting>
  <pageMargins left="0.7" right="0.7" top="0.75" bottom="0.75" header="0.3" footer="0.3"/>
  <pageSetup paperSize="9" orientation="portrait" r:id="rId1"/>
  <customProperties>
    <customPr name="EpmWorksheetKeyString_GUID" r:id="rId2"/>
    <customPr name="layoutContexts"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B1" sqref="B1"/>
    </sheetView>
  </sheetViews>
  <sheetFormatPr baseColWidth="10" defaultColWidth="11.42578125" defaultRowHeight="15" outlineLevelCol="1"/>
  <cols>
    <col min="1" max="1" width="3.42578125" customWidth="1"/>
    <col min="2" max="2" width="37.28515625" bestFit="1" customWidth="1"/>
    <col min="3" max="7" width="0" hidden="1" customWidth="1" outlineLevel="1"/>
    <col min="8" max="8" width="11.42578125" customWidth="1" collapsed="1"/>
    <col min="9" max="13" width="11.42578125" customWidth="1"/>
  </cols>
  <sheetData>
    <row r="1" spans="1:14">
      <c r="A1" s="7"/>
      <c r="B1" s="1" t="s">
        <v>99</v>
      </c>
      <c r="C1" s="7"/>
      <c r="D1" s="7"/>
      <c r="E1" s="7"/>
      <c r="F1" s="7"/>
      <c r="G1" s="7"/>
      <c r="H1" s="7"/>
      <c r="I1" s="7"/>
      <c r="J1" s="7"/>
      <c r="K1" s="7"/>
      <c r="L1" s="7"/>
      <c r="M1" s="7"/>
      <c r="N1" s="7"/>
    </row>
    <row r="2" spans="1:14">
      <c r="A2" s="7"/>
      <c r="B2" s="7"/>
      <c r="C2" s="7"/>
      <c r="D2" s="7"/>
      <c r="E2" s="7"/>
      <c r="F2" s="7"/>
      <c r="G2" s="7"/>
      <c r="H2" s="7"/>
      <c r="I2" s="7"/>
      <c r="J2" s="7"/>
      <c r="K2" s="7"/>
      <c r="L2" s="7"/>
      <c r="M2" s="7"/>
      <c r="N2" s="7"/>
    </row>
    <row r="3" spans="1:14" ht="24">
      <c r="A3" s="7"/>
      <c r="B3" s="119" t="s">
        <v>112</v>
      </c>
      <c r="C3" s="120" t="s">
        <v>115</v>
      </c>
      <c r="D3" s="120" t="s">
        <v>163</v>
      </c>
      <c r="E3" s="120" t="s">
        <v>120</v>
      </c>
      <c r="F3" s="120" t="s">
        <v>164</v>
      </c>
      <c r="G3" s="120" t="s">
        <v>122</v>
      </c>
      <c r="H3" s="120" t="s">
        <v>129</v>
      </c>
      <c r="I3" s="120" t="s">
        <v>130</v>
      </c>
      <c r="J3" s="120" t="s">
        <v>131</v>
      </c>
      <c r="K3" s="120" t="s">
        <v>132</v>
      </c>
      <c r="L3" s="120" t="s">
        <v>133</v>
      </c>
      <c r="M3" s="120" t="s">
        <v>136</v>
      </c>
      <c r="N3" s="120" t="s">
        <v>140</v>
      </c>
    </row>
    <row r="4" spans="1:14">
      <c r="A4" s="7"/>
      <c r="B4" s="121" t="s">
        <v>100</v>
      </c>
      <c r="C4" s="122">
        <v>972</v>
      </c>
      <c r="D4" s="122">
        <v>896.51099999999997</v>
      </c>
      <c r="E4" s="122">
        <v>907.38</v>
      </c>
      <c r="F4" s="122">
        <v>920.12</v>
      </c>
      <c r="G4" s="122">
        <v>973.31700000000001</v>
      </c>
      <c r="H4" s="122">
        <v>705.34305810410001</v>
      </c>
      <c r="I4" s="122">
        <v>674.19094959680001</v>
      </c>
      <c r="J4" s="122">
        <v>682.07912214969997</v>
      </c>
      <c r="K4" s="122">
        <v>771.32423704229996</v>
      </c>
      <c r="L4" s="122">
        <v>831.47590983166197</v>
      </c>
      <c r="M4" s="122">
        <v>820.54576792692649</v>
      </c>
      <c r="N4" s="123">
        <v>728.92903248243397</v>
      </c>
    </row>
    <row r="5" spans="1:14">
      <c r="A5" s="7"/>
      <c r="B5" s="121" t="s">
        <v>101</v>
      </c>
      <c r="C5" s="122">
        <v>279</v>
      </c>
      <c r="D5" s="122">
        <v>276.66199999999998</v>
      </c>
      <c r="E5" s="122">
        <v>272.56299999999999</v>
      </c>
      <c r="F5" s="122">
        <v>262</v>
      </c>
      <c r="G5" s="122">
        <v>291.67899999999997</v>
      </c>
      <c r="H5" s="122">
        <v>324.45605502490002</v>
      </c>
      <c r="I5" s="122">
        <v>283.16379440190002</v>
      </c>
      <c r="J5" s="122">
        <v>305.26269307392101</v>
      </c>
      <c r="K5" s="122">
        <v>339.25909663741498</v>
      </c>
      <c r="L5" s="122">
        <v>388.20246079452397</v>
      </c>
      <c r="M5" s="122">
        <v>294.73021562914488</v>
      </c>
      <c r="N5" s="123">
        <v>327.76399048373179</v>
      </c>
    </row>
    <row r="6" spans="1:14">
      <c r="A6" s="7"/>
      <c r="B6" s="121" t="s">
        <v>102</v>
      </c>
      <c r="C6" s="122">
        <v>130</v>
      </c>
      <c r="D6" s="122">
        <v>121.663</v>
      </c>
      <c r="E6" s="122">
        <v>124.479</v>
      </c>
      <c r="F6" s="122">
        <v>100.51</v>
      </c>
      <c r="G6" s="122">
        <v>118.544</v>
      </c>
      <c r="H6" s="122">
        <v>115.7091448693</v>
      </c>
      <c r="I6" s="122">
        <v>123.90431714979999</v>
      </c>
      <c r="J6" s="122">
        <v>121.412485766202</v>
      </c>
      <c r="K6" s="122">
        <v>125.82717651594625</v>
      </c>
      <c r="L6" s="122">
        <v>119.766729302076</v>
      </c>
      <c r="M6" s="122">
        <v>166.90070066066821</v>
      </c>
      <c r="N6" s="123">
        <v>167.51107195560121</v>
      </c>
    </row>
    <row r="7" spans="1:14">
      <c r="A7" s="7"/>
      <c r="B7" s="121" t="s">
        <v>103</v>
      </c>
      <c r="C7" s="122">
        <v>34</v>
      </c>
      <c r="D7" s="122">
        <v>33.664000000000001</v>
      </c>
      <c r="E7" s="122">
        <v>33.518999999999998</v>
      </c>
      <c r="F7" s="122">
        <v>34.68</v>
      </c>
      <c r="G7" s="122">
        <v>36.021000000000001</v>
      </c>
      <c r="H7" s="122">
        <v>37.426828558799997</v>
      </c>
      <c r="I7" s="122">
        <v>37.021070582790003</v>
      </c>
      <c r="J7" s="122">
        <v>36.5040820742989</v>
      </c>
      <c r="K7" s="122">
        <v>37.682184292027564</v>
      </c>
      <c r="L7" s="122">
        <v>39.709486175457201</v>
      </c>
      <c r="M7" s="122">
        <v>43.141560362496307</v>
      </c>
      <c r="N7" s="123">
        <v>46.098001863718345</v>
      </c>
    </row>
    <row r="8" spans="1:14">
      <c r="A8" s="7"/>
      <c r="B8" s="121" t="s">
        <v>104</v>
      </c>
      <c r="C8" s="122">
        <v>-233</v>
      </c>
      <c r="D8" s="122">
        <v>-224.79300000000001</v>
      </c>
      <c r="E8" s="122">
        <v>-224.285</v>
      </c>
      <c r="F8" s="122">
        <v>-209.38</v>
      </c>
      <c r="G8" s="122">
        <v>-234.15199999999999</v>
      </c>
      <c r="H8" s="122">
        <v>-137.36385389829999</v>
      </c>
      <c r="I8" s="122">
        <v>-132.1850127962</v>
      </c>
      <c r="J8" s="122">
        <v>-139.79109416672301</v>
      </c>
      <c r="K8" s="122">
        <v>-148.93572562297749</v>
      </c>
      <c r="L8" s="122">
        <v>-156.61527305538499</v>
      </c>
      <c r="M8" s="122">
        <v>-160.21256090080999</v>
      </c>
      <c r="N8" s="123">
        <v>-165.25273983626664</v>
      </c>
    </row>
    <row r="9" spans="1:14">
      <c r="A9" s="7"/>
      <c r="B9" s="121" t="s">
        <v>105</v>
      </c>
      <c r="C9" s="124">
        <v>-41</v>
      </c>
      <c r="D9" s="124">
        <v>-87.96</v>
      </c>
      <c r="E9" s="124">
        <v>-98.061000000000007</v>
      </c>
      <c r="F9" s="124">
        <v>-120.556</v>
      </c>
      <c r="G9" s="124">
        <v>-120.723</v>
      </c>
      <c r="H9" s="124">
        <v>-101.49275573609999</v>
      </c>
      <c r="I9" s="124">
        <v>-60.505962218900002</v>
      </c>
      <c r="J9" s="124">
        <v>-97.412665071000006</v>
      </c>
      <c r="K9" s="124">
        <v>-115.3687709432</v>
      </c>
      <c r="L9" s="124">
        <v>-167.66370813029999</v>
      </c>
      <c r="M9" s="124">
        <v>-165.23508442549999</v>
      </c>
      <c r="N9" s="125">
        <v>-129.27693223739999</v>
      </c>
    </row>
    <row r="10" spans="1:14" ht="15.75" thickBot="1">
      <c r="A10" s="7"/>
      <c r="B10" s="126" t="s">
        <v>113</v>
      </c>
      <c r="C10" s="127">
        <f t="shared" ref="C10:H10" si="0">SUM(C4:C9)</f>
        <v>1141</v>
      </c>
      <c r="D10" s="127">
        <f t="shared" si="0"/>
        <v>1015.7469999999998</v>
      </c>
      <c r="E10" s="127">
        <f t="shared" si="0"/>
        <v>1015.5949999999999</v>
      </c>
      <c r="F10" s="127">
        <f t="shared" si="0"/>
        <v>987.3739999999998</v>
      </c>
      <c r="G10" s="127">
        <f t="shared" si="0"/>
        <v>1064.6860000000001</v>
      </c>
      <c r="H10" s="127">
        <f t="shared" si="0"/>
        <v>944.07847692270002</v>
      </c>
      <c r="I10" s="127">
        <f t="shared" ref="I10:J10" si="1">SUM(I4:I9)</f>
        <v>925.58915671619013</v>
      </c>
      <c r="J10" s="127">
        <f t="shared" si="1"/>
        <v>908.05462382639871</v>
      </c>
      <c r="K10" s="127">
        <f t="shared" ref="K10:L10" si="2">SUM(K4:K9)</f>
        <v>1009.7881979215114</v>
      </c>
      <c r="L10" s="127">
        <f t="shared" si="2"/>
        <v>1054.8756049180342</v>
      </c>
      <c r="M10" s="127">
        <f t="shared" ref="M10:N10" si="3">SUM(M4:M9)</f>
        <v>999.87059925292601</v>
      </c>
      <c r="N10" s="128">
        <f t="shared" si="3"/>
        <v>975.77242471181876</v>
      </c>
    </row>
    <row r="11" spans="1:14">
      <c r="A11" s="7"/>
      <c r="B11" s="121" t="s">
        <v>106</v>
      </c>
      <c r="C11" s="124">
        <v>222</v>
      </c>
      <c r="D11" s="124">
        <v>246.85599999999999</v>
      </c>
      <c r="E11" s="124">
        <v>253.756</v>
      </c>
      <c r="F11" s="124">
        <v>250.98699999999999</v>
      </c>
      <c r="G11" s="124">
        <v>257.11799999999999</v>
      </c>
      <c r="H11" s="124">
        <v>213.45258999999999</v>
      </c>
      <c r="I11" s="124">
        <v>205.29774800000001</v>
      </c>
      <c r="J11" s="124">
        <v>168.72304700000001</v>
      </c>
      <c r="K11" s="124">
        <v>177.938264</v>
      </c>
      <c r="L11" s="124">
        <v>208.71896799999999</v>
      </c>
      <c r="M11" s="124">
        <v>236.492501</v>
      </c>
      <c r="N11" s="125">
        <v>223.21131700000001</v>
      </c>
    </row>
    <row r="12" spans="1:14" ht="15.75" thickBot="1">
      <c r="A12" s="7"/>
      <c r="B12" s="45" t="s">
        <v>114</v>
      </c>
      <c r="C12" s="129">
        <f t="shared" ref="C12:H12" si="4">C10+C11</f>
        <v>1363</v>
      </c>
      <c r="D12" s="129">
        <f t="shared" si="4"/>
        <v>1262.6029999999998</v>
      </c>
      <c r="E12" s="129">
        <f t="shared" si="4"/>
        <v>1269.3509999999999</v>
      </c>
      <c r="F12" s="129">
        <f t="shared" si="4"/>
        <v>1238.3609999999999</v>
      </c>
      <c r="G12" s="129">
        <f t="shared" si="4"/>
        <v>1321.8040000000001</v>
      </c>
      <c r="H12" s="129">
        <f t="shared" si="4"/>
        <v>1157.5310669227001</v>
      </c>
      <c r="I12" s="129">
        <f t="shared" ref="I12:J12" si="5">I10+I11</f>
        <v>1130.8869047161902</v>
      </c>
      <c r="J12" s="129">
        <f t="shared" si="5"/>
        <v>1076.7776708263987</v>
      </c>
      <c r="K12" s="129">
        <f t="shared" ref="K12:L12" si="6">K10+K11</f>
        <v>1187.7264619215114</v>
      </c>
      <c r="L12" s="129">
        <f t="shared" si="6"/>
        <v>1263.5945729180341</v>
      </c>
      <c r="M12" s="129">
        <f t="shared" ref="M12:N12" si="7">M10+M11</f>
        <v>1236.363100252926</v>
      </c>
      <c r="N12" s="130">
        <f t="shared" si="7"/>
        <v>1198.9837417118188</v>
      </c>
    </row>
    <row r="13" spans="1:14">
      <c r="A13" s="7"/>
      <c r="B13" s="121" t="s">
        <v>107</v>
      </c>
      <c r="C13" s="122">
        <v>1585</v>
      </c>
      <c r="D13" s="122">
        <v>1630</v>
      </c>
      <c r="E13" s="122">
        <v>1624.1869999999999</v>
      </c>
      <c r="F13" s="122">
        <v>1638.8710000000001</v>
      </c>
      <c r="G13" s="122">
        <v>1684.568</v>
      </c>
      <c r="H13" s="122">
        <v>1892.90356045199</v>
      </c>
      <c r="I13" s="122">
        <v>1722.9107082737</v>
      </c>
      <c r="J13" s="122">
        <v>1757.2481672741001</v>
      </c>
      <c r="K13" s="122">
        <v>1830.2081372473001</v>
      </c>
      <c r="L13" s="122">
        <v>2032.09570244015</v>
      </c>
      <c r="M13" s="122">
        <v>1948.8241935451051</v>
      </c>
      <c r="N13" s="123">
        <v>1866.9867733964425</v>
      </c>
    </row>
    <row r="14" spans="1:14">
      <c r="A14" s="7"/>
      <c r="B14" s="121" t="s">
        <v>108</v>
      </c>
      <c r="C14" s="122">
        <v>410</v>
      </c>
      <c r="D14" s="122">
        <v>416</v>
      </c>
      <c r="E14" s="122">
        <v>409.12799999999999</v>
      </c>
      <c r="F14" s="122">
        <v>416.18599999999998</v>
      </c>
      <c r="G14" s="122">
        <v>415.89800000000002</v>
      </c>
      <c r="H14" s="122">
        <v>418.85668299999998</v>
      </c>
      <c r="I14" s="122">
        <v>411.20678500000002</v>
      </c>
      <c r="J14" s="122">
        <v>417.07853813594397</v>
      </c>
      <c r="K14" s="122">
        <v>404.47966230451402</v>
      </c>
      <c r="L14" s="122">
        <v>406.61383499999999</v>
      </c>
      <c r="M14" s="122">
        <v>385.78664900000001</v>
      </c>
      <c r="N14" s="123">
        <v>515.16067699999996</v>
      </c>
    </row>
    <row r="15" spans="1:14">
      <c r="A15" s="7"/>
      <c r="B15" s="121" t="s">
        <v>109</v>
      </c>
      <c r="C15" s="122">
        <v>21</v>
      </c>
      <c r="D15" s="122">
        <v>28</v>
      </c>
      <c r="E15" s="122">
        <v>33.793999999999997</v>
      </c>
      <c r="F15" s="122">
        <v>35.945999999999998</v>
      </c>
      <c r="G15" s="122">
        <v>43.741999999999997</v>
      </c>
      <c r="H15" s="122">
        <v>35.170665059500003</v>
      </c>
      <c r="I15" s="122">
        <v>21.0141751290959</v>
      </c>
      <c r="J15" s="122">
        <v>29.349994181190102</v>
      </c>
      <c r="K15" s="122">
        <v>29.294959062373756</v>
      </c>
      <c r="L15" s="122">
        <v>33.512039714902102</v>
      </c>
      <c r="M15" s="122">
        <v>33.533336666179999</v>
      </c>
      <c r="N15" s="123">
        <v>22.1385898080445</v>
      </c>
    </row>
    <row r="16" spans="1:14" ht="15.75" thickBot="1">
      <c r="A16" s="7"/>
      <c r="B16" s="45" t="s">
        <v>110</v>
      </c>
      <c r="C16" s="129">
        <f t="shared" ref="C16:H16" si="8">SUM(C13:C15)</f>
        <v>2016</v>
      </c>
      <c r="D16" s="129">
        <f t="shared" si="8"/>
        <v>2074</v>
      </c>
      <c r="E16" s="129">
        <f t="shared" si="8"/>
        <v>2067.1089999999999</v>
      </c>
      <c r="F16" s="129">
        <f t="shared" si="8"/>
        <v>2091.0030000000002</v>
      </c>
      <c r="G16" s="129">
        <f t="shared" si="8"/>
        <v>2144.2080000000001</v>
      </c>
      <c r="H16" s="129">
        <f t="shared" si="8"/>
        <v>2346.9309085114901</v>
      </c>
      <c r="I16" s="129">
        <f t="shared" ref="I16" si="9">SUM(I13:I15)</f>
        <v>2155.1316684027956</v>
      </c>
      <c r="J16" s="129">
        <f t="shared" ref="J16:K16" si="10">SUM(J13:J15)</f>
        <v>2203.6766995912344</v>
      </c>
      <c r="K16" s="129">
        <f t="shared" si="10"/>
        <v>2263.9827586141882</v>
      </c>
      <c r="L16" s="129">
        <f t="shared" ref="L16:M16" si="11">SUM(L13:L15)</f>
        <v>2472.2215771550523</v>
      </c>
      <c r="M16" s="129">
        <f t="shared" si="11"/>
        <v>2368.1441792112851</v>
      </c>
      <c r="N16" s="130">
        <f t="shared" ref="N16" si="12">SUM(N13:N15)</f>
        <v>2404.2860402044867</v>
      </c>
    </row>
    <row r="17" spans="1:14" ht="15.75" thickBot="1">
      <c r="A17" s="7"/>
      <c r="B17" s="53" t="s">
        <v>111</v>
      </c>
      <c r="C17" s="131">
        <f t="shared" ref="C17:G17" si="13">C16/C12</f>
        <v>1.4790902421129861</v>
      </c>
      <c r="D17" s="131">
        <f t="shared" si="13"/>
        <v>1.6426382639673756</v>
      </c>
      <c r="E17" s="132">
        <f t="shared" si="13"/>
        <v>1.6284770721415907</v>
      </c>
      <c r="F17" s="132">
        <f t="shared" si="13"/>
        <v>1.6885245901639347</v>
      </c>
      <c r="G17" s="132">
        <f t="shared" si="13"/>
        <v>1.6221830165440565</v>
      </c>
      <c r="H17" s="132">
        <f t="shared" ref="H17:M17" si="14">H16/H12</f>
        <v>2.0275316797766934</v>
      </c>
      <c r="I17" s="132">
        <f t="shared" si="14"/>
        <v>1.9057004369005865</v>
      </c>
      <c r="J17" s="132">
        <f t="shared" si="14"/>
        <v>2.0465475457899962</v>
      </c>
      <c r="K17" s="132">
        <f t="shared" si="14"/>
        <v>1.9061482851459777</v>
      </c>
      <c r="L17" s="132">
        <f t="shared" si="14"/>
        <v>1.9564990465620007</v>
      </c>
      <c r="M17" s="132">
        <f t="shared" si="14"/>
        <v>1.9154115637443625</v>
      </c>
      <c r="N17" s="133">
        <f t="shared" ref="N17" si="15">N16/N12</f>
        <v>2.0052699269898588</v>
      </c>
    </row>
    <row r="21" spans="1:14" ht="15" customHeight="1">
      <c r="B21" s="143" t="s">
        <v>161</v>
      </c>
      <c r="C21" s="143"/>
      <c r="D21" s="143"/>
      <c r="E21" s="143"/>
      <c r="F21" s="143"/>
      <c r="G21" s="143"/>
      <c r="H21" s="143"/>
      <c r="I21" s="143"/>
      <c r="J21" s="143"/>
      <c r="K21" s="143"/>
      <c r="L21" s="143"/>
      <c r="M21" s="143"/>
      <c r="N21" s="143"/>
    </row>
    <row r="22" spans="1:14">
      <c r="B22" s="143"/>
      <c r="C22" s="143"/>
      <c r="D22" s="143"/>
      <c r="E22" s="143"/>
      <c r="F22" s="143"/>
      <c r="G22" s="143"/>
      <c r="H22" s="143"/>
      <c r="I22" s="143"/>
      <c r="J22" s="143"/>
      <c r="K22" s="143"/>
      <c r="L22" s="143"/>
      <c r="M22" s="143"/>
      <c r="N22" s="143"/>
    </row>
    <row r="23" spans="1:14" ht="15" customHeight="1">
      <c r="B23" s="143" t="s">
        <v>162</v>
      </c>
      <c r="C23" s="143"/>
      <c r="D23" s="143"/>
      <c r="E23" s="143"/>
      <c r="F23" s="143"/>
      <c r="G23" s="143"/>
      <c r="H23" s="143"/>
      <c r="I23" s="143"/>
      <c r="J23" s="143"/>
      <c r="K23" s="143"/>
      <c r="L23" s="143"/>
      <c r="M23" s="143"/>
      <c r="N23" s="143"/>
    </row>
    <row r="24" spans="1:14">
      <c r="B24" s="143"/>
      <c r="C24" s="143"/>
      <c r="D24" s="143"/>
      <c r="E24" s="143"/>
      <c r="F24" s="143"/>
      <c r="G24" s="143"/>
      <c r="H24" s="143"/>
      <c r="I24" s="143"/>
      <c r="J24" s="143"/>
      <c r="K24" s="143"/>
      <c r="L24" s="143"/>
      <c r="M24" s="143"/>
      <c r="N24" s="143"/>
    </row>
    <row r="25" spans="1:14" ht="15" customHeight="1">
      <c r="B25" s="143" t="s">
        <v>127</v>
      </c>
      <c r="C25" s="143"/>
      <c r="D25" s="143"/>
      <c r="E25" s="143"/>
      <c r="F25" s="143"/>
      <c r="G25" s="143"/>
      <c r="H25" s="143"/>
      <c r="I25" s="143"/>
      <c r="J25" s="143"/>
      <c r="K25" s="143"/>
      <c r="L25" s="143"/>
      <c r="M25" s="143"/>
      <c r="N25" s="143"/>
    </row>
    <row r="26" spans="1:14">
      <c r="B26" s="143"/>
      <c r="C26" s="143"/>
      <c r="D26" s="143"/>
      <c r="E26" s="143"/>
      <c r="F26" s="143"/>
      <c r="G26" s="143"/>
      <c r="H26" s="143"/>
      <c r="I26" s="143"/>
      <c r="J26" s="143"/>
      <c r="K26" s="143"/>
      <c r="L26" s="143"/>
      <c r="M26" s="143"/>
      <c r="N26" s="143"/>
    </row>
    <row r="27" spans="1:14" ht="15" customHeight="1">
      <c r="B27" s="143" t="s">
        <v>128</v>
      </c>
      <c r="C27" s="143"/>
      <c r="D27" s="143"/>
      <c r="E27" s="143"/>
      <c r="F27" s="143"/>
      <c r="G27" s="143"/>
      <c r="H27" s="143"/>
      <c r="I27" s="143"/>
      <c r="J27" s="143"/>
      <c r="K27" s="143"/>
      <c r="L27" s="143"/>
      <c r="M27" s="143"/>
      <c r="N27" s="143"/>
    </row>
    <row r="28" spans="1:14">
      <c r="B28" s="143"/>
      <c r="C28" s="143"/>
      <c r="D28" s="143"/>
      <c r="E28" s="143"/>
      <c r="F28" s="143"/>
      <c r="G28" s="143"/>
      <c r="H28" s="143"/>
      <c r="I28" s="143"/>
      <c r="J28" s="143"/>
      <c r="K28" s="143"/>
      <c r="L28" s="143"/>
      <c r="M28" s="143"/>
      <c r="N28" s="143"/>
    </row>
  </sheetData>
  <mergeCells count="4">
    <mergeCell ref="B27:N28"/>
    <mergeCell ref="B25:N26"/>
    <mergeCell ref="B23:N24"/>
    <mergeCell ref="B21:N22"/>
  </mergeCells>
  <conditionalFormatting sqref="C13:C15">
    <cfRule type="containsBlanks" dxfId="59" priority="116">
      <formula>LEN(TRIM(C13))=0</formula>
    </cfRule>
  </conditionalFormatting>
  <conditionalFormatting sqref="C16">
    <cfRule type="containsBlanks" dxfId="58" priority="115">
      <formula>LEN(TRIM(C16))=0</formula>
    </cfRule>
  </conditionalFormatting>
  <conditionalFormatting sqref="C4:C10">
    <cfRule type="containsBlanks" dxfId="57" priority="119">
      <formula>LEN(TRIM(C4))=0</formula>
    </cfRule>
  </conditionalFormatting>
  <conditionalFormatting sqref="C11">
    <cfRule type="containsBlanks" dxfId="56" priority="118">
      <formula>LEN(TRIM(C11))=0</formula>
    </cfRule>
  </conditionalFormatting>
  <conditionalFormatting sqref="C12">
    <cfRule type="containsBlanks" dxfId="55" priority="117">
      <formula>LEN(TRIM(C12))=0</formula>
    </cfRule>
  </conditionalFormatting>
  <conditionalFormatting sqref="D4:D10">
    <cfRule type="containsBlanks" dxfId="54" priority="102">
      <formula>LEN(TRIM(D4))=0</formula>
    </cfRule>
  </conditionalFormatting>
  <conditionalFormatting sqref="D11">
    <cfRule type="containsBlanks" dxfId="53" priority="101">
      <formula>LEN(TRIM(D11))=0</formula>
    </cfRule>
  </conditionalFormatting>
  <conditionalFormatting sqref="D12">
    <cfRule type="containsBlanks" dxfId="52" priority="100">
      <formula>LEN(TRIM(D12))=0</formula>
    </cfRule>
  </conditionalFormatting>
  <conditionalFormatting sqref="F11">
    <cfRule type="containsBlanks" dxfId="51" priority="79">
      <formula>LEN(TRIM(F11))=0</formula>
    </cfRule>
  </conditionalFormatting>
  <conditionalFormatting sqref="F12">
    <cfRule type="containsBlanks" dxfId="50" priority="78">
      <formula>LEN(TRIM(F12))=0</formula>
    </cfRule>
  </conditionalFormatting>
  <conditionalFormatting sqref="F4:F10">
    <cfRule type="containsBlanks" dxfId="49" priority="80">
      <formula>LEN(TRIM(F4))=0</formula>
    </cfRule>
  </conditionalFormatting>
  <conditionalFormatting sqref="E13:E15">
    <cfRule type="containsBlanks" dxfId="48" priority="89">
      <formula>LEN(TRIM(E13))=0</formula>
    </cfRule>
  </conditionalFormatting>
  <conditionalFormatting sqref="E16">
    <cfRule type="containsBlanks" dxfId="47" priority="88">
      <formula>LEN(TRIM(E16))=0</formula>
    </cfRule>
  </conditionalFormatting>
  <conditionalFormatting sqref="E4:E10">
    <cfRule type="containsBlanks" dxfId="46" priority="92">
      <formula>LEN(TRIM(E4))=0</formula>
    </cfRule>
  </conditionalFormatting>
  <conditionalFormatting sqref="E11">
    <cfRule type="containsBlanks" dxfId="45" priority="91">
      <formula>LEN(TRIM(E11))=0</formula>
    </cfRule>
  </conditionalFormatting>
  <conditionalFormatting sqref="E12">
    <cfRule type="containsBlanks" dxfId="44" priority="90">
      <formula>LEN(TRIM(E12))=0</formula>
    </cfRule>
  </conditionalFormatting>
  <conditionalFormatting sqref="D13:D15">
    <cfRule type="containsBlanks" dxfId="43" priority="87">
      <formula>LEN(TRIM(D13))=0</formula>
    </cfRule>
  </conditionalFormatting>
  <conditionalFormatting sqref="D16">
    <cfRule type="containsBlanks" dxfId="42" priority="86">
      <formula>LEN(TRIM(D16))=0</formula>
    </cfRule>
  </conditionalFormatting>
  <conditionalFormatting sqref="G16">
    <cfRule type="containsBlanks" dxfId="41" priority="66">
      <formula>LEN(TRIM(G16))=0</formula>
    </cfRule>
  </conditionalFormatting>
  <conditionalFormatting sqref="F13:F15">
    <cfRule type="containsBlanks" dxfId="40" priority="77">
      <formula>LEN(TRIM(F13))=0</formula>
    </cfRule>
  </conditionalFormatting>
  <conditionalFormatting sqref="F16">
    <cfRule type="containsBlanks" dxfId="39" priority="76">
      <formula>LEN(TRIM(F16))=0</formula>
    </cfRule>
  </conditionalFormatting>
  <conditionalFormatting sqref="G4:G10">
    <cfRule type="containsBlanks" dxfId="38" priority="70">
      <formula>LEN(TRIM(G4))=0</formula>
    </cfRule>
  </conditionalFormatting>
  <conditionalFormatting sqref="G11">
    <cfRule type="containsBlanks" dxfId="37" priority="69">
      <formula>LEN(TRIM(G11))=0</formula>
    </cfRule>
  </conditionalFormatting>
  <conditionalFormatting sqref="G13:G15">
    <cfRule type="containsBlanks" dxfId="36" priority="67">
      <formula>LEN(TRIM(G13))=0</formula>
    </cfRule>
  </conditionalFormatting>
  <conditionalFormatting sqref="G12">
    <cfRule type="containsBlanks" dxfId="35" priority="68">
      <formula>LEN(TRIM(G12))=0</formula>
    </cfRule>
  </conditionalFormatting>
  <conditionalFormatting sqref="H11">
    <cfRule type="containsBlanks" dxfId="34" priority="59">
      <formula>LEN(TRIM(H11))=0</formula>
    </cfRule>
  </conditionalFormatting>
  <conditionalFormatting sqref="H12">
    <cfRule type="containsBlanks" dxfId="33" priority="58">
      <formula>LEN(TRIM(H12))=0</formula>
    </cfRule>
  </conditionalFormatting>
  <conditionalFormatting sqref="H4:H10">
    <cfRule type="containsBlanks" dxfId="32" priority="60">
      <formula>LEN(TRIM(H4))=0</formula>
    </cfRule>
  </conditionalFormatting>
  <conditionalFormatting sqref="H13:H15">
    <cfRule type="containsBlanks" dxfId="31" priority="57">
      <formula>LEN(TRIM(H13))=0</formula>
    </cfRule>
  </conditionalFormatting>
  <conditionalFormatting sqref="H16">
    <cfRule type="containsBlanks" dxfId="30" priority="56">
      <formula>LEN(TRIM(H16))=0</formula>
    </cfRule>
  </conditionalFormatting>
  <conditionalFormatting sqref="J16">
    <cfRule type="containsBlanks" dxfId="29" priority="51">
      <formula>LEN(TRIM(J16))=0</formula>
    </cfRule>
  </conditionalFormatting>
  <conditionalFormatting sqref="J4:J10">
    <cfRule type="containsBlanks" dxfId="28" priority="55">
      <formula>LEN(TRIM(J4))=0</formula>
    </cfRule>
  </conditionalFormatting>
  <conditionalFormatting sqref="J11">
    <cfRule type="containsBlanks" dxfId="27" priority="54">
      <formula>LEN(TRIM(J11))=0</formula>
    </cfRule>
  </conditionalFormatting>
  <conditionalFormatting sqref="J13:J15">
    <cfRule type="containsBlanks" dxfId="26" priority="52">
      <formula>LEN(TRIM(J13))=0</formula>
    </cfRule>
  </conditionalFormatting>
  <conditionalFormatting sqref="J12">
    <cfRule type="containsBlanks" dxfId="25" priority="53">
      <formula>LEN(TRIM(J12))=0</formula>
    </cfRule>
  </conditionalFormatting>
  <conditionalFormatting sqref="I11">
    <cfRule type="containsBlanks" dxfId="24" priority="49">
      <formula>LEN(TRIM(I11))=0</formula>
    </cfRule>
  </conditionalFormatting>
  <conditionalFormatting sqref="I12">
    <cfRule type="containsBlanks" dxfId="23" priority="48">
      <formula>LEN(TRIM(I12))=0</formula>
    </cfRule>
  </conditionalFormatting>
  <conditionalFormatting sqref="I4:I10">
    <cfRule type="containsBlanks" dxfId="22" priority="50">
      <formula>LEN(TRIM(I4))=0</formula>
    </cfRule>
  </conditionalFormatting>
  <conditionalFormatting sqref="I13:I15">
    <cfRule type="containsBlanks" dxfId="21" priority="47">
      <formula>LEN(TRIM(I13))=0</formula>
    </cfRule>
  </conditionalFormatting>
  <conditionalFormatting sqref="I16">
    <cfRule type="containsBlanks" dxfId="20" priority="46">
      <formula>LEN(TRIM(I16))=0</formula>
    </cfRule>
  </conditionalFormatting>
  <conditionalFormatting sqref="K16">
    <cfRule type="containsBlanks" dxfId="19" priority="26">
      <formula>LEN(TRIM(K16))=0</formula>
    </cfRule>
  </conditionalFormatting>
  <conditionalFormatting sqref="K4:K10">
    <cfRule type="containsBlanks" dxfId="18" priority="30">
      <formula>LEN(TRIM(K4))=0</formula>
    </cfRule>
  </conditionalFormatting>
  <conditionalFormatting sqref="K11">
    <cfRule type="containsBlanks" dxfId="17" priority="29">
      <formula>LEN(TRIM(K11))=0</formula>
    </cfRule>
  </conditionalFormatting>
  <conditionalFormatting sqref="K13:K15">
    <cfRule type="containsBlanks" dxfId="16" priority="27">
      <formula>LEN(TRIM(K13))=0</formula>
    </cfRule>
  </conditionalFormatting>
  <conditionalFormatting sqref="K12">
    <cfRule type="containsBlanks" dxfId="15" priority="28">
      <formula>LEN(TRIM(K12))=0</formula>
    </cfRule>
  </conditionalFormatting>
  <conditionalFormatting sqref="L16">
    <cfRule type="containsBlanks" dxfId="14" priority="11">
      <formula>LEN(TRIM(L16))=0</formula>
    </cfRule>
  </conditionalFormatting>
  <conditionalFormatting sqref="L4:L10">
    <cfRule type="containsBlanks" dxfId="13" priority="15">
      <formula>LEN(TRIM(L4))=0</formula>
    </cfRule>
  </conditionalFormatting>
  <conditionalFormatting sqref="L11">
    <cfRule type="containsBlanks" dxfId="12" priority="14">
      <formula>LEN(TRIM(L11))=0</formula>
    </cfRule>
  </conditionalFormatting>
  <conditionalFormatting sqref="L13:L15">
    <cfRule type="containsBlanks" dxfId="11" priority="12">
      <formula>LEN(TRIM(L13))=0</formula>
    </cfRule>
  </conditionalFormatting>
  <conditionalFormatting sqref="L12">
    <cfRule type="containsBlanks" dxfId="10" priority="13">
      <formula>LEN(TRIM(L12))=0</formula>
    </cfRule>
  </conditionalFormatting>
  <conditionalFormatting sqref="N16">
    <cfRule type="containsBlanks" dxfId="9" priority="6">
      <formula>LEN(TRIM(N16))=0</formula>
    </cfRule>
  </conditionalFormatting>
  <conditionalFormatting sqref="N4:N10">
    <cfRule type="containsBlanks" dxfId="8" priority="10">
      <formula>LEN(TRIM(N4))=0</formula>
    </cfRule>
  </conditionalFormatting>
  <conditionalFormatting sqref="N11">
    <cfRule type="containsBlanks" dxfId="7" priority="9">
      <formula>LEN(TRIM(N11))=0</formula>
    </cfRule>
  </conditionalFormatting>
  <conditionalFormatting sqref="N13:N15">
    <cfRule type="containsBlanks" dxfId="6" priority="7">
      <formula>LEN(TRIM(N13))=0</formula>
    </cfRule>
  </conditionalFormatting>
  <conditionalFormatting sqref="N12">
    <cfRule type="containsBlanks" dxfId="5" priority="8">
      <formula>LEN(TRIM(N12))=0</formula>
    </cfRule>
  </conditionalFormatting>
  <conditionalFormatting sqref="M16">
    <cfRule type="containsBlanks" dxfId="4" priority="1">
      <formula>LEN(TRIM(M16))=0</formula>
    </cfRule>
  </conditionalFormatting>
  <conditionalFormatting sqref="M4:M10">
    <cfRule type="containsBlanks" dxfId="3" priority="5">
      <formula>LEN(TRIM(M4))=0</formula>
    </cfRule>
  </conditionalFormatting>
  <conditionalFormatting sqref="M11">
    <cfRule type="containsBlanks" dxfId="2" priority="4">
      <formula>LEN(TRIM(M11))=0</formula>
    </cfRule>
  </conditionalFormatting>
  <conditionalFormatting sqref="M13:M15">
    <cfRule type="containsBlanks" dxfId="1" priority="2">
      <formula>LEN(TRIM(M13))=0</formula>
    </cfRule>
  </conditionalFormatting>
  <conditionalFormatting sqref="M12">
    <cfRule type="containsBlanks" dxfId="0" priority="3">
      <formula>LEN(TRIM(M12))=0</formula>
    </cfRule>
  </conditionalFormatting>
  <pageMargins left="0.7" right="0.7" top="0.75" bottom="0.75" header="0.3" footer="0.3"/>
  <pageSetup paperSize="9" orientation="portrait" r:id="rId1"/>
  <customProperties>
    <customPr name="EpmWorksheetKeyString_GUID" r:id="rId2"/>
    <customPr name="layoutContexts"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2.75"/>
  <cols>
    <col min="1" max="1" width="3.5703125" style="23" customWidth="1"/>
    <col min="2" max="2" width="170.5703125" style="23" bestFit="1" customWidth="1"/>
    <col min="3" max="16384" width="11.42578125" style="23"/>
  </cols>
  <sheetData>
    <row r="2" spans="2:2">
      <c r="B2" s="134" t="s">
        <v>95</v>
      </c>
    </row>
    <row r="4" spans="2:2" ht="191.25">
      <c r="B4" s="135" t="s">
        <v>145</v>
      </c>
    </row>
  </sheetData>
  <pageMargins left="0.7" right="0.7" top="0.75" bottom="0.75" header="0.3" footer="0.3"/>
  <pageSetup paperSize="9" orientation="portrait" r:id="rId1"/>
  <customProperties>
    <customPr name="EpmWorksheetKeyString_GUID" r:id="rId2"/>
    <customPr name="layoutContexts"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2023-03-21T12:38:27Z</cp:lastPrinted>
  <dcterms:created xsi:type="dcterms:W3CDTF">2017-04-03T17:11:30Z</dcterms:created>
  <dcterms:modified xsi:type="dcterms:W3CDTF">2023-05-30T09:24:14Z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hecksum">
    <vt:filetime>2023-05-22T16:18:30Z</vt:filetime>
  </property>
</Properties>
</file>