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210" windowWidth="23250" windowHeight="11490"/>
  </bookViews>
  <sheets>
    <sheet name="Balance sheet" sheetId="1" r:id="rId1"/>
    <sheet name="P&amp;L - IFRS" sheetId="6" r:id="rId2"/>
    <sheet name="P&amp;L - Analytic view" sheetId="7" r:id="rId3"/>
    <sheet name="CoR" sheetId="11" r:id="rId4"/>
    <sheet name="Turnover &amp; loss ratio by region" sheetId="12" r:id="rId5"/>
    <sheet name="IMPORTANT LEGAL INFORMATION" sheetId="13" r:id="rId6"/>
  </sheets>
  <calcPr calcId="145621"/>
</workbook>
</file>

<file path=xl/calcChain.xml><?xml version="1.0" encoding="utf-8"?>
<calcChain xmlns="http://schemas.openxmlformats.org/spreadsheetml/2006/main">
  <c r="L51" i="1" l="1"/>
  <c r="L45" i="1"/>
  <c r="L41" i="1"/>
  <c r="L30" i="1"/>
  <c r="L26" i="1"/>
  <c r="L17" i="1"/>
  <c r="L7" i="1"/>
  <c r="L26" i="11" l="1"/>
  <c r="L17" i="12" l="1"/>
  <c r="L13" i="12" l="1"/>
  <c r="L18" i="12" s="1"/>
  <c r="P18" i="11" l="1"/>
  <c r="O18" i="11"/>
  <c r="N36" i="6" l="1"/>
  <c r="D36" i="6"/>
  <c r="E36" i="6"/>
  <c r="F36" i="6"/>
  <c r="C36" i="6"/>
  <c r="O13" i="12" l="1"/>
  <c r="N13" i="12"/>
  <c r="K13" i="12"/>
  <c r="J13" i="12"/>
  <c r="I13" i="12"/>
  <c r="H13" i="12"/>
  <c r="G13" i="12"/>
  <c r="F13" i="12"/>
  <c r="E13" i="12"/>
  <c r="D13" i="12"/>
  <c r="C13" i="12"/>
  <c r="K50" i="7" l="1"/>
  <c r="K43" i="7"/>
  <c r="O28" i="7"/>
  <c r="O50" i="7" s="1"/>
  <c r="O27" i="7"/>
  <c r="O26" i="7"/>
  <c r="O48" i="7" s="1"/>
  <c r="O25" i="7"/>
  <c r="O47" i="7" s="1"/>
  <c r="O23" i="7"/>
  <c r="O45" i="7" s="1"/>
  <c r="O21" i="7"/>
  <c r="O43" i="7" s="1"/>
  <c r="O19" i="7"/>
  <c r="O41" i="7" s="1"/>
  <c r="O17" i="7"/>
  <c r="O39" i="7" s="1"/>
  <c r="O15" i="7"/>
  <c r="O14" i="7"/>
  <c r="O13" i="7"/>
  <c r="O12" i="7"/>
  <c r="O11" i="7"/>
  <c r="O10" i="7"/>
  <c r="O7" i="7"/>
  <c r="O6" i="7"/>
  <c r="O5" i="7"/>
  <c r="O4" i="7"/>
  <c r="N28" i="7"/>
  <c r="N50" i="7" s="1"/>
  <c r="N27" i="7"/>
  <c r="N26" i="7"/>
  <c r="N48" i="7" s="1"/>
  <c r="N25" i="7"/>
  <c r="N47" i="7" s="1"/>
  <c r="N23" i="7"/>
  <c r="N45" i="7" s="1"/>
  <c r="N21" i="7"/>
  <c r="N43" i="7" s="1"/>
  <c r="N19" i="7"/>
  <c r="N41" i="7" s="1"/>
  <c r="N17" i="7"/>
  <c r="N39" i="7" s="1"/>
  <c r="N15" i="7"/>
  <c r="N14" i="7"/>
  <c r="N13" i="7"/>
  <c r="N12" i="7"/>
  <c r="N11" i="7"/>
  <c r="N10" i="7"/>
  <c r="N7" i="7"/>
  <c r="N6" i="7"/>
  <c r="N5" i="7"/>
  <c r="N4" i="7"/>
  <c r="N34" i="7" s="1"/>
  <c r="L28" i="7"/>
  <c r="L50" i="7" s="1"/>
  <c r="K28" i="7"/>
  <c r="J28" i="7"/>
  <c r="J50" i="7" s="1"/>
  <c r="I28" i="7"/>
  <c r="I50" i="7" s="1"/>
  <c r="H28" i="7"/>
  <c r="H50" i="7" s="1"/>
  <c r="G28" i="7"/>
  <c r="G50" i="7" s="1"/>
  <c r="F28" i="7"/>
  <c r="F50" i="7" s="1"/>
  <c r="E28" i="7"/>
  <c r="E50" i="7" s="1"/>
  <c r="D28" i="7"/>
  <c r="D50" i="7" s="1"/>
  <c r="L27" i="7"/>
  <c r="L49" i="7" s="1"/>
  <c r="K27" i="7"/>
  <c r="K49" i="7" s="1"/>
  <c r="J27" i="7"/>
  <c r="I27" i="7"/>
  <c r="H27" i="7"/>
  <c r="G27" i="7"/>
  <c r="F27" i="7"/>
  <c r="E27" i="7"/>
  <c r="D27" i="7"/>
  <c r="L26" i="7"/>
  <c r="L48" i="7" s="1"/>
  <c r="K26" i="7"/>
  <c r="K48" i="7" s="1"/>
  <c r="J26" i="7"/>
  <c r="J48" i="7" s="1"/>
  <c r="I26" i="7"/>
  <c r="I48" i="7" s="1"/>
  <c r="H26" i="7"/>
  <c r="H48" i="7" s="1"/>
  <c r="G26" i="7"/>
  <c r="G48" i="7" s="1"/>
  <c r="F26" i="7"/>
  <c r="F48" i="7" s="1"/>
  <c r="E26" i="7"/>
  <c r="E48" i="7" s="1"/>
  <c r="D26" i="7"/>
  <c r="D48" i="7" s="1"/>
  <c r="C28" i="7"/>
  <c r="C50" i="7" s="1"/>
  <c r="C27" i="7"/>
  <c r="C26" i="7"/>
  <c r="C48" i="7" s="1"/>
  <c r="L25" i="7"/>
  <c r="L47" i="7" s="1"/>
  <c r="K25" i="7"/>
  <c r="K47" i="7" s="1"/>
  <c r="J25" i="7"/>
  <c r="J47" i="7" s="1"/>
  <c r="I25" i="7"/>
  <c r="I47" i="7" s="1"/>
  <c r="H25" i="7"/>
  <c r="H47" i="7" s="1"/>
  <c r="G25" i="7"/>
  <c r="G47" i="7" s="1"/>
  <c r="F25" i="7"/>
  <c r="F47" i="7" s="1"/>
  <c r="E25" i="7"/>
  <c r="E47" i="7" s="1"/>
  <c r="D25" i="7"/>
  <c r="D47" i="7" s="1"/>
  <c r="C25" i="7"/>
  <c r="C47" i="7" s="1"/>
  <c r="L21" i="7"/>
  <c r="L43" i="7" s="1"/>
  <c r="K21" i="7"/>
  <c r="J21" i="7"/>
  <c r="J43" i="7" s="1"/>
  <c r="I21" i="7"/>
  <c r="I43" i="7" s="1"/>
  <c r="H21" i="7"/>
  <c r="H43" i="7" s="1"/>
  <c r="G21" i="7"/>
  <c r="G43" i="7" s="1"/>
  <c r="F21" i="7"/>
  <c r="F43" i="7" s="1"/>
  <c r="E21" i="7"/>
  <c r="E43" i="7" s="1"/>
  <c r="D21" i="7"/>
  <c r="D43" i="7" s="1"/>
  <c r="C21" i="7"/>
  <c r="C43" i="7" s="1"/>
  <c r="L23" i="7"/>
  <c r="L45" i="7" s="1"/>
  <c r="K23" i="7"/>
  <c r="K45" i="7" s="1"/>
  <c r="J23" i="7"/>
  <c r="J45" i="7" s="1"/>
  <c r="I23" i="7"/>
  <c r="I45" i="7" s="1"/>
  <c r="H23" i="7"/>
  <c r="H45" i="7" s="1"/>
  <c r="G23" i="7"/>
  <c r="G45" i="7" s="1"/>
  <c r="F23" i="7"/>
  <c r="F45" i="7" s="1"/>
  <c r="E23" i="7"/>
  <c r="E45" i="7" s="1"/>
  <c r="D23" i="7"/>
  <c r="D45" i="7" s="1"/>
  <c r="C23" i="7"/>
  <c r="C45" i="7" s="1"/>
  <c r="N37" i="7" l="1"/>
  <c r="O10" i="11"/>
  <c r="O37" i="7"/>
  <c r="P10" i="11"/>
  <c r="N8" i="7"/>
  <c r="N35" i="7" s="1"/>
  <c r="O16" i="7"/>
  <c r="O38" i="7" s="1"/>
  <c r="P17" i="11" s="1"/>
  <c r="N16" i="7"/>
  <c r="N38" i="7" s="1"/>
  <c r="O8" i="7"/>
  <c r="O35" i="7" s="1"/>
  <c r="P19" i="11" s="1"/>
  <c r="O9" i="7"/>
  <c r="O34" i="7"/>
  <c r="N9" i="7"/>
  <c r="N18" i="7" s="1"/>
  <c r="L17" i="7"/>
  <c r="L39" i="7" s="1"/>
  <c r="K17" i="7"/>
  <c r="K39" i="7" s="1"/>
  <c r="J17" i="7"/>
  <c r="J39" i="7" s="1"/>
  <c r="I17" i="7"/>
  <c r="I39" i="7" s="1"/>
  <c r="H17" i="7"/>
  <c r="H39" i="7" s="1"/>
  <c r="G17" i="7"/>
  <c r="G39" i="7" s="1"/>
  <c r="F17" i="7"/>
  <c r="F39" i="7" s="1"/>
  <c r="E17" i="7"/>
  <c r="E39" i="7" s="1"/>
  <c r="D17" i="7"/>
  <c r="D39" i="7" s="1"/>
  <c r="C17" i="7"/>
  <c r="C39" i="7" s="1"/>
  <c r="L15" i="7"/>
  <c r="K15" i="7"/>
  <c r="J15" i="7"/>
  <c r="I15" i="7"/>
  <c r="H15" i="7"/>
  <c r="G15" i="7"/>
  <c r="F15" i="7"/>
  <c r="E15" i="7"/>
  <c r="D15" i="7"/>
  <c r="L14" i="7"/>
  <c r="K14" i="7"/>
  <c r="J14" i="7"/>
  <c r="I14" i="7"/>
  <c r="H14" i="7"/>
  <c r="G14" i="7"/>
  <c r="F14" i="7"/>
  <c r="E14" i="7"/>
  <c r="D14" i="7"/>
  <c r="L13" i="7"/>
  <c r="K13" i="7"/>
  <c r="J13" i="7"/>
  <c r="I13" i="7"/>
  <c r="H13" i="7"/>
  <c r="G13" i="7"/>
  <c r="F13" i="7"/>
  <c r="E13" i="7"/>
  <c r="D13" i="7"/>
  <c r="L12" i="7"/>
  <c r="K12" i="7"/>
  <c r="J12" i="7"/>
  <c r="I12" i="7"/>
  <c r="H12" i="7"/>
  <c r="G12" i="7"/>
  <c r="F12" i="7"/>
  <c r="E12" i="7"/>
  <c r="D12" i="7"/>
  <c r="L11" i="7"/>
  <c r="K11" i="7"/>
  <c r="J11" i="7"/>
  <c r="I11" i="7"/>
  <c r="H11" i="7"/>
  <c r="G11" i="7"/>
  <c r="F11" i="7"/>
  <c r="E11" i="7"/>
  <c r="D11" i="7"/>
  <c r="L10" i="7"/>
  <c r="K10" i="7"/>
  <c r="J10" i="7"/>
  <c r="I10" i="7"/>
  <c r="H10" i="7"/>
  <c r="G10" i="7"/>
  <c r="F10" i="7"/>
  <c r="E10" i="7"/>
  <c r="D10" i="7"/>
  <c r="L7" i="7"/>
  <c r="K7" i="7"/>
  <c r="J7" i="7"/>
  <c r="I7" i="7"/>
  <c r="H7" i="7"/>
  <c r="G7" i="7"/>
  <c r="F7" i="7"/>
  <c r="E7" i="7"/>
  <c r="D7" i="7"/>
  <c r="L6" i="7"/>
  <c r="K6" i="7"/>
  <c r="J6" i="7"/>
  <c r="I6" i="7"/>
  <c r="H6" i="7"/>
  <c r="G6" i="7"/>
  <c r="F6" i="7"/>
  <c r="E6" i="7"/>
  <c r="D6" i="7"/>
  <c r="L5" i="7"/>
  <c r="K5" i="7"/>
  <c r="J5" i="7"/>
  <c r="I5" i="7"/>
  <c r="H5" i="7"/>
  <c r="G5" i="7"/>
  <c r="F5" i="7"/>
  <c r="E5" i="7"/>
  <c r="D5" i="7"/>
  <c r="L4" i="7"/>
  <c r="L34" i="7" s="1"/>
  <c r="K4" i="7"/>
  <c r="K34" i="7" s="1"/>
  <c r="J4" i="7"/>
  <c r="J34" i="7" s="1"/>
  <c r="I4" i="7"/>
  <c r="I34" i="7" s="1"/>
  <c r="H4" i="7"/>
  <c r="H34" i="7" s="1"/>
  <c r="G4" i="7"/>
  <c r="G34" i="7" s="1"/>
  <c r="F4" i="7"/>
  <c r="F34" i="7" s="1"/>
  <c r="E4" i="7"/>
  <c r="E34" i="7" s="1"/>
  <c r="D4" i="7"/>
  <c r="D34" i="7" s="1"/>
  <c r="C15" i="7"/>
  <c r="C14" i="7"/>
  <c r="C13" i="7"/>
  <c r="C12" i="7"/>
  <c r="C11" i="7"/>
  <c r="C10" i="7"/>
  <c r="C37" i="7" s="1"/>
  <c r="C7" i="7"/>
  <c r="C6" i="7"/>
  <c r="C5" i="7"/>
  <c r="C4" i="7"/>
  <c r="C34" i="7" s="1"/>
  <c r="D10" i="11"/>
  <c r="P4" i="11"/>
  <c r="O4" i="11"/>
  <c r="K4" i="11"/>
  <c r="J4" i="11"/>
  <c r="O18" i="7" l="1"/>
  <c r="O20" i="7" s="1"/>
  <c r="O22" i="7" s="1"/>
  <c r="O24" i="7" s="1"/>
  <c r="O29" i="7" s="1"/>
  <c r="P20" i="11"/>
  <c r="P28" i="11" s="1"/>
  <c r="K37" i="7"/>
  <c r="L10" i="11"/>
  <c r="D37" i="7"/>
  <c r="E10" i="11"/>
  <c r="H37" i="7"/>
  <c r="I10" i="11"/>
  <c r="O17" i="11"/>
  <c r="O20" i="11" s="1"/>
  <c r="E37" i="7"/>
  <c r="F10" i="11"/>
  <c r="I37" i="7"/>
  <c r="J10" i="11"/>
  <c r="G37" i="7"/>
  <c r="H10" i="11"/>
  <c r="L37" i="7"/>
  <c r="M10" i="11"/>
  <c r="L4" i="11"/>
  <c r="F37" i="7"/>
  <c r="G10" i="11"/>
  <c r="J37" i="7"/>
  <c r="K10" i="11"/>
  <c r="N36" i="7"/>
  <c r="N40" i="7" s="1"/>
  <c r="N42" i="7" s="1"/>
  <c r="N44" i="7" s="1"/>
  <c r="N46" i="7" s="1"/>
  <c r="O19" i="11"/>
  <c r="H4" i="11"/>
  <c r="D8" i="7"/>
  <c r="D35" i="7" s="1"/>
  <c r="E8" i="7"/>
  <c r="E35" i="7" s="1"/>
  <c r="I8" i="7"/>
  <c r="I35" i="7" s="1"/>
  <c r="L8" i="7"/>
  <c r="L35" i="7" s="1"/>
  <c r="O36" i="7"/>
  <c r="O40" i="7" s="1"/>
  <c r="O42" i="7" s="1"/>
  <c r="O44" i="7" s="1"/>
  <c r="O46" i="7" s="1"/>
  <c r="D4" i="11"/>
  <c r="H8" i="7"/>
  <c r="H35" i="7" s="1"/>
  <c r="N20" i="7"/>
  <c r="N22" i="7" s="1"/>
  <c r="N24" i="7" s="1"/>
  <c r="N29" i="7" s="1"/>
  <c r="F8" i="7"/>
  <c r="F35" i="7" s="1"/>
  <c r="J8" i="7"/>
  <c r="J35" i="7" s="1"/>
  <c r="F4" i="11"/>
  <c r="G8" i="7"/>
  <c r="G35" i="7" s="1"/>
  <c r="K8" i="7"/>
  <c r="K35" i="7" s="1"/>
  <c r="G4" i="11"/>
  <c r="E4" i="11"/>
  <c r="I4" i="11"/>
  <c r="M4" i="11"/>
  <c r="P22" i="11" l="1"/>
  <c r="O22" i="11"/>
  <c r="L36" i="7"/>
  <c r="M19" i="11"/>
  <c r="H36" i="7"/>
  <c r="I19" i="11"/>
  <c r="I36" i="7"/>
  <c r="J19" i="11"/>
  <c r="K36" i="7"/>
  <c r="L19" i="11"/>
  <c r="F36" i="7"/>
  <c r="G19" i="11"/>
  <c r="E36" i="7"/>
  <c r="F19" i="11"/>
  <c r="G36" i="7"/>
  <c r="H19" i="11"/>
  <c r="D36" i="7"/>
  <c r="E19" i="11"/>
  <c r="J36" i="7"/>
  <c r="K19" i="11"/>
  <c r="O28" i="11" l="1"/>
  <c r="M6" i="11"/>
  <c r="M26" i="11"/>
  <c r="L9" i="7"/>
  <c r="L16" i="7"/>
  <c r="L38" i="7" s="1"/>
  <c r="O59" i="7"/>
  <c r="O61" i="7" s="1"/>
  <c r="O49" i="7" s="1"/>
  <c r="O51" i="7" s="1"/>
  <c r="N59" i="7"/>
  <c r="N61" i="7" s="1"/>
  <c r="N49" i="7" s="1"/>
  <c r="N51" i="7" s="1"/>
  <c r="J59" i="7"/>
  <c r="J61" i="7" s="1"/>
  <c r="J49" i="7" s="1"/>
  <c r="I59" i="7"/>
  <c r="H59" i="7"/>
  <c r="H61" i="7" s="1"/>
  <c r="H49" i="7" s="1"/>
  <c r="G59" i="7"/>
  <c r="G61" i="7" s="1"/>
  <c r="G49" i="7" s="1"/>
  <c r="F59" i="7"/>
  <c r="F61" i="7" s="1"/>
  <c r="F49" i="7" s="1"/>
  <c r="E59" i="7"/>
  <c r="D59" i="7"/>
  <c r="D61" i="7" s="1"/>
  <c r="D49" i="7" s="1"/>
  <c r="C59" i="7"/>
  <c r="C61" i="7" s="1"/>
  <c r="C49" i="7" s="1"/>
  <c r="K45" i="1"/>
  <c r="K41" i="1"/>
  <c r="K51" i="1" s="1"/>
  <c r="K30" i="1"/>
  <c r="K17" i="1"/>
  <c r="K7" i="1"/>
  <c r="K26" i="1" s="1"/>
  <c r="L40" i="7" l="1"/>
  <c r="M17" i="11"/>
  <c r="L19" i="7"/>
  <c r="L41" i="7" s="1"/>
  <c r="L18" i="7"/>
  <c r="E61" i="7"/>
  <c r="D62" i="7"/>
  <c r="H62" i="7"/>
  <c r="O62" i="7"/>
  <c r="I61" i="7"/>
  <c r="F62" i="7"/>
  <c r="J62" i="7"/>
  <c r="C62" i="7"/>
  <c r="G62" i="7"/>
  <c r="N62" i="7"/>
  <c r="N37" i="6"/>
  <c r="O37" i="6"/>
  <c r="O39" i="6" s="1"/>
  <c r="F37" i="6"/>
  <c r="F39" i="6" s="1"/>
  <c r="E37" i="6"/>
  <c r="E39" i="6" s="1"/>
  <c r="D37" i="6"/>
  <c r="D39" i="6" s="1"/>
  <c r="C37" i="6"/>
  <c r="C39" i="6" s="1"/>
  <c r="J37" i="6"/>
  <c r="I37" i="6"/>
  <c r="I39" i="6" s="1"/>
  <c r="H37" i="6"/>
  <c r="H39" i="6" s="1"/>
  <c r="G37" i="6"/>
  <c r="G39" i="6" s="1"/>
  <c r="I62" i="7" l="1"/>
  <c r="I49" i="7"/>
  <c r="E62" i="7"/>
  <c r="E49" i="7"/>
  <c r="L42" i="7"/>
  <c r="L44" i="7" s="1"/>
  <c r="L46" i="7" s="1"/>
  <c r="L51" i="7" s="1"/>
  <c r="L20" i="7"/>
  <c r="L22" i="7" s="1"/>
  <c r="L24" i="7" s="1"/>
  <c r="L29" i="7" s="1"/>
  <c r="C40" i="6"/>
  <c r="O40" i="6"/>
  <c r="E40" i="6"/>
  <c r="F40" i="6"/>
  <c r="J39" i="6"/>
  <c r="J40" i="6" s="1"/>
  <c r="D40" i="6"/>
  <c r="H40" i="6"/>
  <c r="I40" i="6"/>
  <c r="G40" i="6"/>
  <c r="N39" i="6"/>
  <c r="N40" i="6" s="1"/>
  <c r="P26" i="11" l="1"/>
  <c r="O26" i="11"/>
  <c r="K26" i="11"/>
  <c r="J26" i="11"/>
  <c r="I26" i="11"/>
  <c r="H26" i="11"/>
  <c r="G26" i="11"/>
  <c r="F26" i="11"/>
  <c r="E26" i="11"/>
  <c r="D26" i="11"/>
  <c r="L13" i="11"/>
  <c r="P13" i="11"/>
  <c r="O13" i="11"/>
  <c r="K13" i="11"/>
  <c r="J13" i="11"/>
  <c r="I13" i="11"/>
  <c r="H13" i="11"/>
  <c r="G13" i="11"/>
  <c r="F13" i="11"/>
  <c r="E13" i="11"/>
  <c r="D13" i="11"/>
  <c r="L6" i="11"/>
  <c r="P6" i="11"/>
  <c r="O6" i="11"/>
  <c r="K6" i="11"/>
  <c r="J6" i="11"/>
  <c r="I6" i="11"/>
  <c r="H6" i="11"/>
  <c r="G6" i="11"/>
  <c r="F6" i="11"/>
  <c r="E6" i="11"/>
  <c r="D6" i="11"/>
  <c r="O29" i="11" l="1"/>
  <c r="P29" i="11"/>
  <c r="D27" i="11"/>
  <c r="O30" i="11"/>
  <c r="G27" i="11"/>
  <c r="K27" i="11"/>
  <c r="F27" i="11"/>
  <c r="J27" i="11"/>
  <c r="L27" i="11"/>
  <c r="H27" i="11"/>
  <c r="O27" i="11"/>
  <c r="E27" i="11"/>
  <c r="I27" i="11"/>
  <c r="P27" i="11"/>
  <c r="P30" i="11"/>
  <c r="P31" i="11" l="1"/>
  <c r="O31" i="11"/>
  <c r="K16" i="7"/>
  <c r="K38" i="7" s="1"/>
  <c r="J16" i="7"/>
  <c r="J38" i="7" s="1"/>
  <c r="I16" i="7"/>
  <c r="I38" i="7" s="1"/>
  <c r="H16" i="7"/>
  <c r="H38" i="7" s="1"/>
  <c r="G16" i="7"/>
  <c r="G38" i="7" s="1"/>
  <c r="F16" i="7"/>
  <c r="F38" i="7" s="1"/>
  <c r="E16" i="7"/>
  <c r="E38" i="7" s="1"/>
  <c r="D16" i="7"/>
  <c r="D38" i="7" s="1"/>
  <c r="C16" i="7"/>
  <c r="C38" i="7" s="1"/>
  <c r="D17" i="11" s="1"/>
  <c r="H40" i="7" l="1"/>
  <c r="I17" i="11"/>
  <c r="E40" i="7"/>
  <c r="F17" i="11"/>
  <c r="F20" i="11" s="1"/>
  <c r="I40" i="7"/>
  <c r="J17" i="11"/>
  <c r="D40" i="7"/>
  <c r="E17" i="11"/>
  <c r="E20" i="11" s="1"/>
  <c r="F40" i="7"/>
  <c r="G17" i="11"/>
  <c r="G20" i="11" s="1"/>
  <c r="J40" i="7"/>
  <c r="K17" i="11"/>
  <c r="K20" i="11" s="1"/>
  <c r="G40" i="7"/>
  <c r="H17" i="11"/>
  <c r="H20" i="11" s="1"/>
  <c r="K40" i="7"/>
  <c r="L17" i="11"/>
  <c r="L20" i="11" s="1"/>
  <c r="J20" i="11"/>
  <c r="I20" i="11"/>
  <c r="C8" i="7"/>
  <c r="C35" i="7" s="1"/>
  <c r="D19" i="11" s="1"/>
  <c r="D20" i="11" s="1"/>
  <c r="D28" i="11" s="1"/>
  <c r="K22" i="11" l="1"/>
  <c r="K29" i="11" s="1"/>
  <c r="K31" i="11" s="1"/>
  <c r="K28" i="11"/>
  <c r="K30" i="11" s="1"/>
  <c r="E22" i="11"/>
  <c r="E29" i="11" s="1"/>
  <c r="E31" i="11" s="1"/>
  <c r="E28" i="11"/>
  <c r="E30" i="11" s="1"/>
  <c r="F22" i="11"/>
  <c r="F29" i="11" s="1"/>
  <c r="F31" i="11" s="1"/>
  <c r="F28" i="11"/>
  <c r="F30" i="11" s="1"/>
  <c r="L22" i="11"/>
  <c r="L29" i="11" s="1"/>
  <c r="L31" i="11" s="1"/>
  <c r="L28" i="11"/>
  <c r="L30" i="11" s="1"/>
  <c r="I22" i="11"/>
  <c r="I29" i="11" s="1"/>
  <c r="I31" i="11" s="1"/>
  <c r="I28" i="11"/>
  <c r="I30" i="11" s="1"/>
  <c r="H22" i="11"/>
  <c r="H29" i="11" s="1"/>
  <c r="H31" i="11" s="1"/>
  <c r="H28" i="11"/>
  <c r="H30" i="11" s="1"/>
  <c r="J22" i="11"/>
  <c r="J29" i="11" s="1"/>
  <c r="J31" i="11" s="1"/>
  <c r="J28" i="11"/>
  <c r="J30" i="11" s="1"/>
  <c r="G22" i="11"/>
  <c r="G29" i="11" s="1"/>
  <c r="G31" i="11" s="1"/>
  <c r="G28" i="11"/>
  <c r="G30" i="11" s="1"/>
  <c r="C36" i="7"/>
  <c r="C40" i="7" s="1"/>
  <c r="C9" i="7"/>
  <c r="C18" i="7" s="1"/>
  <c r="J9" i="7"/>
  <c r="H9" i="7"/>
  <c r="F9" i="7"/>
  <c r="F18" i="7" s="1"/>
  <c r="D9" i="7"/>
  <c r="D18" i="7" s="1"/>
  <c r="K9" i="7"/>
  <c r="I9" i="7"/>
  <c r="I18" i="7" s="1"/>
  <c r="E9" i="7"/>
  <c r="E18" i="7" s="1"/>
  <c r="D22" i="11" l="1"/>
  <c r="D30" i="11"/>
  <c r="K18" i="7"/>
  <c r="H18" i="7"/>
  <c r="J18" i="7"/>
  <c r="G9" i="7"/>
  <c r="G18" i="7" s="1"/>
  <c r="D29" i="11" l="1"/>
  <c r="D31" i="11" s="1"/>
  <c r="K9" i="6"/>
  <c r="K12" i="6" s="1"/>
  <c r="O9" i="6"/>
  <c r="O12" i="6" s="1"/>
  <c r="N9" i="6"/>
  <c r="N12" i="6" s="1"/>
  <c r="J9" i="6"/>
  <c r="J12" i="6" s="1"/>
  <c r="I9" i="6"/>
  <c r="H9" i="6"/>
  <c r="H12" i="6" s="1"/>
  <c r="G9" i="6"/>
  <c r="G12" i="6" s="1"/>
  <c r="C9" i="6"/>
  <c r="C12" i="6" s="1"/>
  <c r="K18" i="6"/>
  <c r="K19" i="7" s="1"/>
  <c r="O18" i="6"/>
  <c r="N18" i="6"/>
  <c r="J18" i="6"/>
  <c r="J19" i="7" s="1"/>
  <c r="I18" i="6"/>
  <c r="I19" i="7" s="1"/>
  <c r="H18" i="6"/>
  <c r="H19" i="7" s="1"/>
  <c r="G18" i="6"/>
  <c r="G19" i="7" s="1"/>
  <c r="F18" i="6"/>
  <c r="F19" i="7" s="1"/>
  <c r="E18" i="6"/>
  <c r="E19" i="7" s="1"/>
  <c r="D18" i="6"/>
  <c r="D19" i="7" s="1"/>
  <c r="C18" i="6"/>
  <c r="C19" i="7" s="1"/>
  <c r="I12" i="6"/>
  <c r="F12" i="6"/>
  <c r="E12" i="6"/>
  <c r="D12" i="6"/>
  <c r="E20" i="7" l="1"/>
  <c r="E22" i="7" s="1"/>
  <c r="E24" i="7" s="1"/>
  <c r="E29" i="7" s="1"/>
  <c r="E41" i="7"/>
  <c r="E42" i="7" s="1"/>
  <c r="E44" i="7" s="1"/>
  <c r="E46" i="7" s="1"/>
  <c r="E51" i="7" s="1"/>
  <c r="I20" i="7"/>
  <c r="I22" i="7" s="1"/>
  <c r="I24" i="7" s="1"/>
  <c r="I29" i="7" s="1"/>
  <c r="I41" i="7"/>
  <c r="I42" i="7" s="1"/>
  <c r="I44" i="7" s="1"/>
  <c r="I46" i="7" s="1"/>
  <c r="I51" i="7" s="1"/>
  <c r="K20" i="7"/>
  <c r="K22" i="7" s="1"/>
  <c r="K24" i="7" s="1"/>
  <c r="K29" i="7" s="1"/>
  <c r="K41" i="7"/>
  <c r="K42" i="7" s="1"/>
  <c r="K44" i="7" s="1"/>
  <c r="K46" i="7" s="1"/>
  <c r="K51" i="7" s="1"/>
  <c r="F20" i="7"/>
  <c r="F22" i="7" s="1"/>
  <c r="F24" i="7" s="1"/>
  <c r="F29" i="7" s="1"/>
  <c r="F41" i="7"/>
  <c r="F42" i="7" s="1"/>
  <c r="F44" i="7" s="1"/>
  <c r="F46" i="7" s="1"/>
  <c r="F51" i="7" s="1"/>
  <c r="J20" i="7"/>
  <c r="J22" i="7" s="1"/>
  <c r="J24" i="7" s="1"/>
  <c r="J29" i="7" s="1"/>
  <c r="J41" i="7"/>
  <c r="J42" i="7" s="1"/>
  <c r="J44" i="7" s="1"/>
  <c r="J46" i="7" s="1"/>
  <c r="J51" i="7" s="1"/>
  <c r="C20" i="7"/>
  <c r="C22" i="7" s="1"/>
  <c r="C24" i="7" s="1"/>
  <c r="C29" i="7" s="1"/>
  <c r="C41" i="7"/>
  <c r="C42" i="7" s="1"/>
  <c r="C44" i="7" s="1"/>
  <c r="C46" i="7" s="1"/>
  <c r="C51" i="7" s="1"/>
  <c r="G20" i="7"/>
  <c r="G22" i="7" s="1"/>
  <c r="G24" i="7" s="1"/>
  <c r="G29" i="7" s="1"/>
  <c r="G41" i="7"/>
  <c r="G42" i="7" s="1"/>
  <c r="G44" i="7" s="1"/>
  <c r="G46" i="7" s="1"/>
  <c r="G51" i="7" s="1"/>
  <c r="D20" i="7"/>
  <c r="D22" i="7" s="1"/>
  <c r="D24" i="7" s="1"/>
  <c r="D29" i="7" s="1"/>
  <c r="D41" i="7"/>
  <c r="D42" i="7" s="1"/>
  <c r="D44" i="7" s="1"/>
  <c r="D46" i="7" s="1"/>
  <c r="D51" i="7" s="1"/>
  <c r="H20" i="7"/>
  <c r="H22" i="7" s="1"/>
  <c r="H24" i="7" s="1"/>
  <c r="H29" i="7" s="1"/>
  <c r="H41" i="7"/>
  <c r="H42" i="7" s="1"/>
  <c r="H44" i="7" s="1"/>
  <c r="H46" i="7" s="1"/>
  <c r="H51" i="7" s="1"/>
  <c r="C22" i="6"/>
  <c r="C23" i="6" s="1"/>
  <c r="C25" i="6" s="1"/>
  <c r="C30" i="6" s="1"/>
  <c r="G22" i="6"/>
  <c r="G23" i="6" s="1"/>
  <c r="G25" i="6" s="1"/>
  <c r="G30" i="6" s="1"/>
  <c r="N22" i="6"/>
  <c r="N23" i="6" s="1"/>
  <c r="N25" i="6" s="1"/>
  <c r="N30" i="6" s="1"/>
  <c r="I22" i="6"/>
  <c r="I23" i="6" s="1"/>
  <c r="I25" i="6" s="1"/>
  <c r="I30" i="6" s="1"/>
  <c r="F22" i="6"/>
  <c r="F23" i="6" s="1"/>
  <c r="F25" i="6" s="1"/>
  <c r="F30" i="6" s="1"/>
  <c r="J22" i="6"/>
  <c r="J23" i="6" s="1"/>
  <c r="J25" i="6" s="1"/>
  <c r="J30" i="6" s="1"/>
  <c r="K22" i="6"/>
  <c r="K23" i="6" s="1"/>
  <c r="K25" i="6" s="1"/>
  <c r="K30" i="6" s="1"/>
  <c r="E22" i="6"/>
  <c r="E23" i="6" s="1"/>
  <c r="E25" i="6" s="1"/>
  <c r="E30" i="6" s="1"/>
  <c r="D22" i="6"/>
  <c r="D23" i="6" s="1"/>
  <c r="D25" i="6" s="1"/>
  <c r="D30" i="6" s="1"/>
  <c r="H22" i="6"/>
  <c r="H23" i="6" s="1"/>
  <c r="H25" i="6" s="1"/>
  <c r="H30" i="6" s="1"/>
  <c r="O22" i="6"/>
  <c r="O23" i="6" s="1"/>
  <c r="O25" i="6" s="1"/>
  <c r="O30" i="6" s="1"/>
  <c r="I4" i="1" l="1"/>
  <c r="H4" i="1"/>
  <c r="G4" i="1"/>
  <c r="F4" i="1"/>
  <c r="E4" i="1"/>
  <c r="D4" i="1"/>
  <c r="C4" i="1"/>
  <c r="J45" i="1" l="1"/>
  <c r="I45" i="1"/>
  <c r="H45" i="1"/>
  <c r="G45" i="1"/>
  <c r="F45" i="1"/>
  <c r="E45" i="1"/>
  <c r="D45" i="1"/>
  <c r="C45" i="1"/>
  <c r="J41" i="1"/>
  <c r="J51" i="1" s="1"/>
  <c r="I41" i="1"/>
  <c r="I51" i="1" s="1"/>
  <c r="H41" i="1"/>
  <c r="H51" i="1" s="1"/>
  <c r="G41" i="1"/>
  <c r="G51" i="1" s="1"/>
  <c r="F41" i="1"/>
  <c r="F51" i="1" s="1"/>
  <c r="E41" i="1"/>
  <c r="E51" i="1" s="1"/>
  <c r="D41" i="1"/>
  <c r="D51" i="1" s="1"/>
  <c r="C41" i="1"/>
  <c r="C51" i="1" s="1"/>
  <c r="J30" i="1"/>
  <c r="I30" i="1"/>
  <c r="H30" i="1"/>
  <c r="G30" i="1"/>
  <c r="F30" i="1"/>
  <c r="E30" i="1"/>
  <c r="D30" i="1"/>
  <c r="C30" i="1"/>
  <c r="J17" i="1"/>
  <c r="I17" i="1"/>
  <c r="H17" i="1"/>
  <c r="H26" i="1" s="1"/>
  <c r="G17" i="1"/>
  <c r="F17" i="1"/>
  <c r="E17" i="1"/>
  <c r="D17" i="1"/>
  <c r="D26" i="1" s="1"/>
  <c r="C17" i="1"/>
  <c r="C26" i="1" s="1"/>
  <c r="J7" i="1"/>
  <c r="I7" i="1"/>
  <c r="I26" i="1" s="1"/>
  <c r="H7" i="1"/>
  <c r="G7" i="1"/>
  <c r="G26" i="1" s="1"/>
  <c r="F7" i="1"/>
  <c r="E7" i="1"/>
  <c r="D7" i="1"/>
  <c r="C7" i="1"/>
  <c r="J4" i="1"/>
  <c r="J26" i="1" s="1"/>
  <c r="F26" i="1" l="1"/>
  <c r="E26" i="1"/>
  <c r="M13" i="11" l="1"/>
  <c r="M27" i="11" l="1"/>
  <c r="M20" i="11" l="1"/>
  <c r="M28" i="11" l="1"/>
  <c r="M30" i="11" s="1"/>
  <c r="M22" i="11"/>
  <c r="M29" i="11" s="1"/>
  <c r="M31" i="11" s="1"/>
</calcChain>
</file>

<file path=xl/comments1.xml><?xml version="1.0" encoding="utf-8"?>
<comments xmlns="http://schemas.openxmlformats.org/spreadsheetml/2006/main">
  <authors>
    <author>COMBEAU Cecile</author>
  </authors>
  <commentList>
    <comment ref="L6" authorId="0">
      <text>
        <r>
          <rPr>
            <b/>
            <sz val="9"/>
            <color indexed="81"/>
            <rFont val="Tahoma"/>
            <family val="2"/>
          </rPr>
          <t xml:space="preserve">Jul 28 2017 - 7:30am
</t>
        </r>
        <r>
          <rPr>
            <sz val="9"/>
            <color indexed="81"/>
            <rFont val="Tahoma"/>
            <family val="2"/>
          </rPr>
          <t>€69.3m: incorrect</t>
        </r>
      </text>
    </comment>
    <comment ref="L7" authorId="0">
      <text>
        <r>
          <rPr>
            <b/>
            <sz val="9"/>
            <color indexed="81"/>
            <rFont val="Tahoma"/>
            <family val="2"/>
          </rPr>
          <t xml:space="preserve">Jul 28 2017 - 7:30am
</t>
        </r>
        <r>
          <rPr>
            <sz val="9"/>
            <color indexed="81"/>
            <rFont val="Tahoma"/>
            <family val="2"/>
          </rPr>
          <t>€75.1m: incorrect</t>
        </r>
      </text>
    </comment>
    <comment ref="L17" authorId="0">
      <text>
        <r>
          <rPr>
            <b/>
            <sz val="9"/>
            <color indexed="81"/>
            <rFont val="Tahoma"/>
            <family val="2"/>
          </rPr>
          <t xml:space="preserve">Jul 28 2017 - 7:30am
</t>
        </r>
        <r>
          <rPr>
            <sz val="9"/>
            <color indexed="81"/>
            <rFont val="Tahoma"/>
            <family val="2"/>
          </rPr>
          <t>€75.1m: incorrect</t>
        </r>
      </text>
    </comment>
  </commentList>
</comments>
</file>

<file path=xl/sharedStrings.xml><?xml version="1.0" encoding="utf-8"?>
<sst xmlns="http://schemas.openxmlformats.org/spreadsheetml/2006/main" count="340" uniqueCount="153">
  <si>
    <t>Consolidated balance sheet</t>
  </si>
  <si>
    <t>ASSETS - €m</t>
  </si>
  <si>
    <t>Intangible assets</t>
  </si>
  <si>
    <t>Goodwill</t>
  </si>
  <si>
    <t>Other intangible assets</t>
  </si>
  <si>
    <t>Insurance business investments</t>
  </si>
  <si>
    <t>Investment property</t>
  </si>
  <si>
    <t>Held-to-maturity securities</t>
  </si>
  <si>
    <t>Available-for-sale securities</t>
  </si>
  <si>
    <t>Trading securities</t>
  </si>
  <si>
    <t>Derivatives</t>
  </si>
  <si>
    <t>Loans and receivables</t>
  </si>
  <si>
    <t>Receivables arising from banking and other activities</t>
  </si>
  <si>
    <t>Investments in associates</t>
  </si>
  <si>
    <t>Reinsurers' share of insurance liabilities</t>
  </si>
  <si>
    <t>Other assets</t>
  </si>
  <si>
    <t>Buildings used in the business and other property, plant and equipment</t>
  </si>
  <si>
    <t>Deferred acquisition costs</t>
  </si>
  <si>
    <t>Deferred tax assets</t>
  </si>
  <si>
    <t xml:space="preserve">Receivables arising from insurance and reinsurance operations </t>
  </si>
  <si>
    <t>Trade receivables arising from other activities</t>
  </si>
  <si>
    <t>Current tax receivables</t>
  </si>
  <si>
    <t>Other receivables</t>
  </si>
  <si>
    <t>Cash and cash equivalents</t>
  </si>
  <si>
    <t>TOTAL ASSETS</t>
  </si>
  <si>
    <t>EQUITY &amp; LIABILITIES - €m</t>
  </si>
  <si>
    <t>Equity attributable to owners of the parent</t>
  </si>
  <si>
    <t>Share capital</t>
  </si>
  <si>
    <t>Additional paid-in capital</t>
  </si>
  <si>
    <t>Retained earnings</t>
  </si>
  <si>
    <t>Other comprehensive income</t>
  </si>
  <si>
    <t>Consolidated net income for the period</t>
  </si>
  <si>
    <t>Non-controlling interests</t>
  </si>
  <si>
    <t>Total equity</t>
  </si>
  <si>
    <t>Provisions for liabilities and charges</t>
  </si>
  <si>
    <t>Financing liabilities</t>
  </si>
  <si>
    <t>Liabilities relating to insurance contracts</t>
  </si>
  <si>
    <t>Payables arising from banking sector activities</t>
  </si>
  <si>
    <t>Amounts due to banking sector companies</t>
  </si>
  <si>
    <t>Amounts due to customers of banking sector companies</t>
  </si>
  <si>
    <t>Debt securities</t>
  </si>
  <si>
    <t>Other liabilities</t>
  </si>
  <si>
    <t>Deferred tax liabilities</t>
  </si>
  <si>
    <t xml:space="preserve">Payables arising from insurance and reinsurance operations </t>
  </si>
  <si>
    <t>Current tax payables</t>
  </si>
  <si>
    <t>Derivative instruments with a negative fair value</t>
  </si>
  <si>
    <t>Other payables</t>
  </si>
  <si>
    <t>TOTAL EQUITY AND LIABILITIES</t>
  </si>
  <si>
    <t>Cost of risk</t>
  </si>
  <si>
    <t>Q1 2015</t>
  </si>
  <si>
    <t>Q2 2015</t>
  </si>
  <si>
    <t>Q3 2015</t>
  </si>
  <si>
    <t>Q4 2015</t>
  </si>
  <si>
    <t>Q1 2016</t>
  </si>
  <si>
    <t>Q2 2016</t>
  </si>
  <si>
    <t>Q3 2016</t>
  </si>
  <si>
    <t>Q4 2016</t>
  </si>
  <si>
    <t>FY 2016</t>
  </si>
  <si>
    <t>Net income from banking activities</t>
  </si>
  <si>
    <t>Investment income, net of management expenses</t>
  </si>
  <si>
    <t>Claims expenses</t>
  </si>
  <si>
    <t>Expenses from other activities</t>
  </si>
  <si>
    <t>Policy acquisition costs</t>
  </si>
  <si>
    <t>Administrative costs</t>
  </si>
  <si>
    <t>Other current operating expenses</t>
  </si>
  <si>
    <t>CURRENT OPERATING INCOME</t>
  </si>
  <si>
    <t>OPERATING INCOME</t>
  </si>
  <si>
    <t>Finance costs</t>
  </si>
  <si>
    <t>Share in net income of associates</t>
  </si>
  <si>
    <t>Gross earned premiums</t>
  </si>
  <si>
    <t>FY 2015</t>
  </si>
  <si>
    <t>in €m</t>
  </si>
  <si>
    <t>Total expenses from banking activities excl. cost of risk</t>
  </si>
  <si>
    <t>Income from ceded reinsurance</t>
  </si>
  <si>
    <t>Expenses from ceded reinsurance</t>
  </si>
  <si>
    <t>UNDERWRITING INCOME/LOSS BEFORE REINSURANCE</t>
  </si>
  <si>
    <t>UNDERWRITING INCOME/LOSS AFTER REINSURANCE</t>
  </si>
  <si>
    <t>REVENUE</t>
  </si>
  <si>
    <t>Other operating income / expenses</t>
  </si>
  <si>
    <t>Income Tax</t>
  </si>
  <si>
    <t>NET INCOME</t>
  </si>
  <si>
    <t>Q1 2017</t>
  </si>
  <si>
    <t>Income from other activities</t>
  </si>
  <si>
    <t>TOTAL REVENUE AND INCOME FROM ORDINARY ACTIVITIES</t>
  </si>
  <si>
    <t>REINSURANCE RESULT</t>
  </si>
  <si>
    <t>TOTAL CURRENT INCOME AND EXPENSES</t>
  </si>
  <si>
    <t xml:space="preserve">Fees and commission income </t>
  </si>
  <si>
    <t>Employee profit sharing sharing and incentive plans</t>
  </si>
  <si>
    <t>Services revenue</t>
  </si>
  <si>
    <t>Revenue from services</t>
  </si>
  <si>
    <t xml:space="preserve">    Total expenses from banking activities excl. cost of risk</t>
  </si>
  <si>
    <t xml:space="preserve">    Fees and commission income </t>
  </si>
  <si>
    <t xml:space="preserve">    Net income from banking activities</t>
  </si>
  <si>
    <t xml:space="preserve">    Income from other activities</t>
  </si>
  <si>
    <t xml:space="preserve">    Expenses from other activities</t>
  </si>
  <si>
    <t xml:space="preserve">    Policy acquisition costs</t>
  </si>
  <si>
    <t xml:space="preserve">    Administrative costs</t>
  </si>
  <si>
    <t xml:space="preserve">    Other current operating expenses</t>
  </si>
  <si>
    <t>Technical expenses</t>
  </si>
  <si>
    <t>Combined ratio before reinsurance</t>
  </si>
  <si>
    <t>Consolidated income statement</t>
  </si>
  <si>
    <t>Reinsurance result</t>
  </si>
  <si>
    <t>Ceded premiums</t>
  </si>
  <si>
    <t>Net earned premiums</t>
  </si>
  <si>
    <t>Ceded claims</t>
  </si>
  <si>
    <t>Change in claims provisions, net of recoveries</t>
  </si>
  <si>
    <t>Net claims expenses</t>
  </si>
  <si>
    <t>Commissions received from reinsurers</t>
  </si>
  <si>
    <t>Technical expenses, net of revenues from other services - after reinsurance</t>
  </si>
  <si>
    <t>Technical expenses, net of revenues from other services - before reinsurance</t>
  </si>
  <si>
    <t>Cost ratio before reinsurance</t>
  </si>
  <si>
    <t>Cost ratio after reinsurance</t>
  </si>
  <si>
    <t>Loss ratio before reinsurance</t>
  </si>
  <si>
    <t>Loss ratio after reinsurance</t>
  </si>
  <si>
    <t>Combined ratio after reinsurance</t>
  </si>
  <si>
    <t>(A)</t>
  </si>
  <si>
    <t>(D)</t>
  </si>
  <si>
    <t>(B)</t>
  </si>
  <si>
    <t>(E)</t>
  </si>
  <si>
    <t xml:space="preserve">(C) </t>
  </si>
  <si>
    <t>(F)</t>
  </si>
  <si>
    <t>Northern Europe</t>
  </si>
  <si>
    <t>Central Europe</t>
  </si>
  <si>
    <t>Mediterranean &amp; Africa</t>
  </si>
  <si>
    <t>North America</t>
  </si>
  <si>
    <t>Latin America</t>
  </si>
  <si>
    <t>Asia Pacific</t>
  </si>
  <si>
    <t>Western Europe - published</t>
  </si>
  <si>
    <t>Revenues</t>
  </si>
  <si>
    <t>Expenses</t>
  </si>
  <si>
    <t>Margin before tax</t>
  </si>
  <si>
    <t>Income tax rate</t>
  </si>
  <si>
    <t>Income tax</t>
  </si>
  <si>
    <t>Net income from SEGM</t>
  </si>
  <si>
    <t>Q2 2017</t>
  </si>
  <si>
    <t>in €m | non-audited</t>
  </si>
  <si>
    <t>*excluding State export guarantees management - ceded in dec. 2016</t>
  </si>
  <si>
    <t>Combined ratio (2015-2016 figures ex. SEGM*)</t>
  </si>
  <si>
    <t>Consolidated income statement (simplified) - ex. SEGM*</t>
  </si>
  <si>
    <t>State export guarantees management contribution (activity ceded in Dec. 2016)</t>
  </si>
  <si>
    <t>Western Europe - ex. SEGM*</t>
  </si>
  <si>
    <t>Total revenue - split by region (2015-2016 figures ex. SEGM*)</t>
  </si>
  <si>
    <t>Total revenue - ex. SEGM*</t>
  </si>
  <si>
    <t>Western Europe</t>
  </si>
  <si>
    <t>Total revenue - published</t>
  </si>
  <si>
    <t>Loss ratio before reinsurance - split by region</t>
  </si>
  <si>
    <t>Consolidated income statement - Analytic view</t>
  </si>
  <si>
    <t>IMPORTANT NOTICE:</t>
  </si>
  <si>
    <t>The information contained in this spreadsheet has not been subject to independent verification. 
No representation, warranty or undertaking, express or implied, is made as to, and no reliance should be placed on, the fairness, accuracy, completeness or correctness of the information contained herein. None of the Coface Group, its affiliates or its advisors, nor any representatives of such persons, shall have any liability whatsoever for any loss arising from any use of this document or its contents or otherwise arising in connection with this document or any other information or material discussed.
Participants should read the interim financial report for the first half 2017 and complete this information with the Registration Document for the year 2016. The Registration Document for 2016 was registered by the Autorité des marchés financiers (“AMF”) on April 12th, 2017 under the No. R.17-016. These documents all together present a detailed description of the Coface Group, its business, strategy, financial condition, results of operations and risk factors. 
This spreadhseet contains certain information that has not been prepared in accordance with International Financial Reporting Standards (“IFRS”). This information has important limitations as an analytical tool and should not be considered in isolation or as a substitute for analysis of our results as reported under IFRS.
More comprehensive information about the Coface Group may be obtained on its Internet website (http://www.coface.com/Investors). 
This document does not constitute an offer to sell, or a solicitation of an offer to buy COFACE SA securities in any jurisdiction.</t>
  </si>
  <si>
    <t>OPERATING INCOME FROM SEGM</t>
  </si>
  <si>
    <t>NET INCOME FROM SEGM</t>
  </si>
  <si>
    <t>In the initial version published at 7:30am (Paris time) on July 28, 2017 the yellow cell were incorrect (WER &amp; NER revenue inverted)</t>
  </si>
  <si>
    <t>This is an updated version of the H1-17 financial supplement - quarterly series; this updated version was published at 2:00pm (Paris time) on July 28,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</si>
</sst>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4" formatCode="_-* #,##0.00\ &quot;€&quot;_-;\-* #,##0.00\ &quot;€&quot;_-;_-* &quot;-&quot;??\ &quot;€&quot;_-;_-@_-"/>
    <numFmt numFmtId="43" formatCode="_-* #,##0.00\ _€_-;\-* #,##0.00\ _€_-;_-* &quot;-&quot;??\ _€_-;_-@_-"/>
    <numFmt numFmtId="164" formatCode="_-* #,##0.00_-;\-* #,##0.00_-;_-* &quot;-&quot;??_-;_-@_-"/>
    <numFmt numFmtId="165" formatCode="#,##0.0\ "/>
    <numFmt numFmtId="166" formatCode="#,##0\ "/>
    <numFmt numFmtId="167" formatCode="#,##0.00_ ;[Red]\-#,##0.00;\-"/>
    <numFmt numFmtId="168" formatCode="#,##0.0,,,&quot;bn&quot;;\(#,##0.0,,,\)&quot;bn&quot;;\-_);* @"/>
    <numFmt numFmtId="169" formatCode="#,##0&quot;bps&quot;;\(#,##0\)&quot;bps&quot;;\-_);* @"/>
    <numFmt numFmtId="170" formatCode="#,##0_);\(#,##0\);\-_);@_)"/>
    <numFmt numFmtId="171" formatCode="_(* #,##0.00_);_(* \(#,##0.00\);_(* &quot;-&quot;??_);_(@_)"/>
    <numFmt numFmtId="172" formatCode="&quot;$&quot;#,##0_);\(&quot;$&quot;#,##0\)"/>
    <numFmt numFmtId="173" formatCode="dd\ mmm\ yy_);&quot;n.m.&quot;_);&quot;n.m.&quot;_);* @"/>
    <numFmt numFmtId="174" formatCode="#,##0&quot; days&quot;_);\(#,##0\)&quot; days&quot;;\-_);* @"/>
    <numFmt numFmtId="175" formatCode="\+#,##0;\-#,###;0"/>
    <numFmt numFmtId="176" formatCode="\+#,##0;\-#,##0;0"/>
    <numFmt numFmtId="177" formatCode="\+#,##0&quot;   &quot;;\-#,##0&quot;   &quot;;0&quot;   &quot;"/>
    <numFmt numFmtId="178" formatCode="#,##0;&quot;–&quot;_l#,##0;#,##0"/>
    <numFmt numFmtId="179" formatCode="_([$€]* #,##0.00_);_([$€]* \(#,##0.00\);_([$€]* &quot;-&quot;??_);_(@_)"/>
    <numFmt numFmtId="180" formatCode="#,##0&quot;       &quot;"/>
    <numFmt numFmtId="181" formatCode="#,##0&quot;   &quot;"/>
    <numFmt numFmtId="182" formatCode="#,##0.00;&quot;–&quot;_l#,##0.00;#,##0.00"/>
    <numFmt numFmtId="183" formatCode="###0_);\(###0\);\-_);@_)"/>
    <numFmt numFmtId="184" formatCode="#,##0.0%_);\(#,##0.0\)%;#,##0.0%;___)@"/>
    <numFmt numFmtId="185" formatCode="_(* #,##0_);_(* \(#,##0\);_(* &quot;-&quot;_);_(@_)"/>
    <numFmt numFmtId="186" formatCode="_-* #,##0.00\ _F_-;\-* #,##0.00\ _F_-;_-* &quot;-&quot;??\ _F_-;_-@_-"/>
    <numFmt numFmtId="187" formatCode="#,##0.0,,&quot;m&quot;;\(#,##0.0,,\)&quot;m&quot;;\-_);* @"/>
    <numFmt numFmtId="188" formatCode="_(&quot;F&quot;* #,##0_);_(&quot;F&quot;* \(#,##0\);_(&quot;F&quot;* &quot;-&quot;_);_(@_)"/>
    <numFmt numFmtId="189" formatCode="_(&quot;F&quot;* #,##0.00_);_(&quot;F&quot;* \(#,##0.00\);_(&quot;F&quot;* &quot;-&quot;??_);_(@_)"/>
    <numFmt numFmtId="190" formatCode="#,##0.0;&quot;–&quot;_l#,##0.0;#,##0.0"/>
    <numFmt numFmtId="191" formatCode="0_l%"/>
    <numFmt numFmtId="192" formatCode="#,##0.0\x_);\(#,##0.0\)\x;0.0\x_);* @"/>
    <numFmt numFmtId="193" formatCode="#,##0.00\x_);\(#,##0.00\)\x;0.00\x_);* @"/>
    <numFmt numFmtId="194" formatCode="0.0"/>
    <numFmt numFmtId="195" formatCode="0%;\(0%\)"/>
    <numFmt numFmtId="196" formatCode="#,##0.00%_);\(#,##0.00\)%;\-_);* @"/>
    <numFmt numFmtId="197" formatCode="#,##0%_);\(#,##0\)%;\-_);* @"/>
    <numFmt numFmtId="198" formatCode="#,##0.00_);\(#,##0.00\);\-_);* @"/>
    <numFmt numFmtId="199" formatCode="#,##0.0,_);\(#,##0.0,\);\-_);* @"/>
    <numFmt numFmtId="200" formatCode="&quot;L.&quot;\ #,##0;[Red]\-&quot;L.&quot;\ #,##0"/>
    <numFmt numFmtId="201" formatCode="&quot;öS&quot;\ #,##0;[Red]&quot;-&quot;&quot;öS&quot;\ #,##0"/>
    <numFmt numFmtId="202" formatCode="0000_);\(0000\);0_);@_)"/>
    <numFmt numFmtId="203" formatCode="#,##0&quot; years&quot;_);&quot;n.m.&quot;_);0&quot; years&quot;;* @"/>
    <numFmt numFmtId="204" formatCode="#,##0.0,;\-#,##0.0,"/>
    <numFmt numFmtId="205" formatCode="0.0%"/>
    <numFmt numFmtId="206" formatCode="_-* #,##0.0\ _€_-;\-* #,##0.0\ _€_-;_-* &quot;-&quot;??\ _€_-;_-@_-"/>
    <numFmt numFmtId="207" formatCode="#,##0.0_ ;\-#,##0.0\ "/>
    <numFmt numFmtId="208" formatCode="#,##0.000_ ;\-#,##0.000\ "/>
    <numFmt numFmtId="209" formatCode="#,##0.000,;\-#,##0.000,"/>
  </numFmts>
  <fonts count="84">
    <font>
      <sz val="11"/>
      <color theme="1"/>
      <name val="Calibri"/>
      <family val="2"/>
      <scheme val="minor"/>
    </font>
    <font>
      <sz val="11"/>
      <color theme="1"/>
      <name val="Calibri"/>
      <family val="2"/>
      <scheme val="minor"/>
    </font>
    <font>
      <sz val="10"/>
      <name val="Arial"/>
      <family val="2"/>
    </font>
    <font>
      <b/>
      <sz val="10"/>
      <color rgb="FF03365F"/>
      <name val="Arial Narrow"/>
      <family val="2"/>
    </font>
    <font>
      <sz val="10"/>
      <color theme="1"/>
      <name val="Arial Narrow"/>
      <family val="2"/>
    </font>
    <font>
      <b/>
      <sz val="10"/>
      <color theme="1"/>
      <name val="Arial Narrow"/>
      <family val="2"/>
    </font>
    <font>
      <b/>
      <sz val="14"/>
      <color rgb="FF03365F"/>
      <name val="Arial Narrow"/>
      <family val="2"/>
    </font>
    <font>
      <sz val="13"/>
      <name val="Times New Roman"/>
      <family val="1"/>
    </font>
    <font>
      <sz val="10"/>
      <name val="MS Sans Serif"/>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Geneva"/>
      <family val="2"/>
    </font>
    <font>
      <sz val="12"/>
      <name val="Times New Roman"/>
      <family val="1"/>
    </font>
    <font>
      <sz val="11"/>
      <color indexed="8"/>
      <name val="Calibri"/>
      <family val="2"/>
    </font>
    <font>
      <sz val="11"/>
      <color indexed="9"/>
      <name val="Calibri"/>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0"/>
      <color indexed="12"/>
      <name val="Times New Roman"/>
      <family val="1"/>
    </font>
    <font>
      <sz val="11"/>
      <color indexed="52"/>
      <name val="Calibri"/>
      <family val="2"/>
    </font>
    <font>
      <b/>
      <sz val="11"/>
      <color indexed="9"/>
      <name val="Calibri"/>
      <family val="2"/>
    </font>
    <font>
      <b/>
      <sz val="8"/>
      <name val="Arial"/>
      <family val="2"/>
    </font>
    <font>
      <sz val="10"/>
      <name val="Times New Roman"/>
      <family val="1"/>
    </font>
    <font>
      <i/>
      <sz val="7"/>
      <name val="Arial"/>
      <family val="2"/>
    </font>
    <font>
      <sz val="24"/>
      <color theme="4"/>
      <name val="Georgia"/>
      <family val="1"/>
    </font>
    <font>
      <b/>
      <sz val="12"/>
      <name val="Arial"/>
      <family val="2"/>
    </font>
    <font>
      <b/>
      <sz val="11"/>
      <name val="Arial"/>
      <family val="2"/>
    </font>
    <font>
      <sz val="11"/>
      <color indexed="62"/>
      <name val="Calibri"/>
      <family val="2"/>
    </font>
    <font>
      <i/>
      <sz val="10"/>
      <name val="Tms Rmn"/>
    </font>
    <font>
      <b/>
      <sz val="11"/>
      <color indexed="8"/>
      <name val="Calibri"/>
      <family val="2"/>
    </font>
    <font>
      <i/>
      <sz val="11"/>
      <color indexed="23"/>
      <name val="Calibri"/>
      <family val="2"/>
    </font>
    <font>
      <sz val="8"/>
      <color rgb="FF787878"/>
      <name val="Arial"/>
      <family val="2"/>
    </font>
    <font>
      <sz val="11"/>
      <color indexed="17"/>
      <name val="Calibri"/>
      <family val="2"/>
    </font>
    <font>
      <i/>
      <sz val="8"/>
      <name val="Arial"/>
      <family val="2"/>
    </font>
    <font>
      <b/>
      <sz val="8"/>
      <color indexed="8"/>
      <name val="Arial"/>
      <family val="2"/>
    </font>
    <font>
      <b/>
      <sz val="15"/>
      <color indexed="56"/>
      <name val="Calibri"/>
      <family val="2"/>
    </font>
    <font>
      <b/>
      <sz val="13"/>
      <color indexed="56"/>
      <name val="Calibri"/>
      <family val="2"/>
    </font>
    <font>
      <b/>
      <sz val="11"/>
      <color indexed="56"/>
      <name val="Calibri"/>
      <family val="2"/>
    </font>
    <font>
      <b/>
      <sz val="10"/>
      <color theme="0"/>
      <name val="Arial"/>
      <family val="2"/>
    </font>
    <font>
      <sz val="8"/>
      <color theme="9"/>
      <name val="Arial"/>
      <family val="2"/>
    </font>
    <font>
      <sz val="10"/>
      <name val="Helv"/>
    </font>
    <font>
      <sz val="8"/>
      <color indexed="8"/>
      <name val="Arial"/>
      <family val="2"/>
    </font>
    <font>
      <sz val="11"/>
      <color indexed="60"/>
      <name val="Calibri"/>
      <family val="2"/>
    </font>
    <font>
      <sz val="11"/>
      <name val="Arial"/>
      <family val="2"/>
    </font>
    <font>
      <sz val="10"/>
      <color indexed="8"/>
      <name val="Arial"/>
      <family val="2"/>
    </font>
    <font>
      <sz val="9"/>
      <name val="Times New Roman"/>
      <family val="1"/>
    </font>
    <font>
      <sz val="10"/>
      <color indexed="8"/>
      <name val="Times New Roman"/>
      <family val="1"/>
    </font>
    <font>
      <i/>
      <sz val="8"/>
      <name val="Times New Roman"/>
      <family val="1"/>
    </font>
    <font>
      <b/>
      <sz val="12"/>
      <name val="Times New Roman"/>
      <family val="1"/>
    </font>
    <font>
      <b/>
      <sz val="18"/>
      <color indexed="56"/>
      <name val="Cambria"/>
      <family val="2"/>
    </font>
    <font>
      <sz val="8"/>
      <color theme="8"/>
      <name val="Arial"/>
      <family val="2"/>
    </font>
    <font>
      <sz val="11"/>
      <color indexed="62"/>
      <name val="Calibri"/>
      <family val="2"/>
      <charset val="204"/>
    </font>
    <font>
      <b/>
      <sz val="10"/>
      <name val="Arial Narrow"/>
      <family val="2"/>
    </font>
    <font>
      <b/>
      <sz val="10"/>
      <color theme="0"/>
      <name val="Arial Narrow"/>
      <family val="2"/>
    </font>
    <font>
      <sz val="10"/>
      <name val="Arial Narrow"/>
      <family val="2"/>
    </font>
    <font>
      <b/>
      <sz val="10"/>
      <color rgb="FF18B3B9"/>
      <name val="Arial Narrow"/>
      <family val="2"/>
    </font>
    <font>
      <sz val="10"/>
      <color theme="0" tint="-0.499984740745262"/>
      <name val="Arial Narrow"/>
      <family val="2"/>
    </font>
    <font>
      <i/>
      <sz val="10"/>
      <name val="Arial Narrow"/>
      <family val="2"/>
    </font>
    <font>
      <i/>
      <sz val="10"/>
      <color theme="0" tint="-0.499984740745262"/>
      <name val="Arial Narrow"/>
      <family val="2"/>
    </font>
    <font>
      <b/>
      <sz val="14"/>
      <color rgb="FF03365F"/>
      <name val="Cambria"/>
      <family val="1"/>
      <scheme val="major"/>
    </font>
    <font>
      <sz val="10"/>
      <color theme="1"/>
      <name val="Cambria"/>
      <family val="1"/>
      <scheme val="major"/>
    </font>
    <font>
      <b/>
      <sz val="10"/>
      <color theme="0"/>
      <name val="Cambria"/>
      <family val="1"/>
      <scheme val="major"/>
    </font>
    <font>
      <b/>
      <sz val="10"/>
      <color rgb="FF18B3B9"/>
      <name val="Cambria"/>
      <family val="1"/>
      <scheme val="major"/>
    </font>
    <font>
      <sz val="10"/>
      <color rgb="FF18B3B9"/>
      <name val="Cambria"/>
      <family val="1"/>
      <scheme val="major"/>
    </font>
    <font>
      <i/>
      <sz val="10"/>
      <color rgb="FF18B3B9"/>
      <name val="Cambria"/>
      <family val="1"/>
      <scheme val="major"/>
    </font>
    <font>
      <sz val="11"/>
      <name val="Calibri"/>
      <family val="2"/>
      <scheme val="minor"/>
    </font>
    <font>
      <i/>
      <sz val="10"/>
      <color theme="1"/>
      <name val="Arial Narrow"/>
      <family val="2"/>
    </font>
    <font>
      <b/>
      <i/>
      <sz val="10"/>
      <color rgb="FF18B3B9"/>
      <name val="Arial Narrow"/>
      <family val="2"/>
    </font>
    <font>
      <b/>
      <sz val="10"/>
      <color rgb="FFFF0000"/>
      <name val="Arial Narrow"/>
      <family val="2"/>
    </font>
    <font>
      <b/>
      <sz val="13"/>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0"/>
      <name val="Bienvenue Titling TT"/>
    </font>
    <font>
      <b/>
      <sz val="11"/>
      <color theme="1"/>
      <name val="Arial Narrow"/>
      <family val="2"/>
    </font>
    <font>
      <sz val="11"/>
      <color theme="1"/>
      <name val="Arial Narrow"/>
      <family val="2"/>
    </font>
    <font>
      <sz val="10"/>
      <color rgb="FFFF0000"/>
      <name val="Arial Narrow"/>
      <family val="2"/>
    </font>
    <font>
      <sz val="9"/>
      <color indexed="81"/>
      <name val="Tahoma"/>
      <family val="2"/>
    </font>
    <font>
      <b/>
      <sz val="9"/>
      <color indexed="81"/>
      <name val="Tahoma"/>
      <family val="2"/>
    </font>
  </fonts>
  <fills count="3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mediumGray">
        <fgColor indexed="9"/>
        <bgColor indexed="44"/>
      </patternFill>
    </fill>
    <fill>
      <patternFill patternType="solid">
        <fgColor theme="5"/>
        <bgColor indexed="64"/>
      </patternFill>
    </fill>
    <fill>
      <patternFill patternType="solid">
        <fgColor theme="4"/>
        <bgColor indexed="64"/>
      </patternFill>
    </fill>
    <fill>
      <patternFill patternType="solid">
        <fgColor rgb="FFF0F4D4"/>
        <bgColor indexed="64"/>
      </patternFill>
    </fill>
    <fill>
      <patternFill patternType="solid">
        <fgColor indexed="43"/>
      </patternFill>
    </fill>
    <fill>
      <patternFill patternType="solid">
        <fgColor rgb="FF03365F"/>
        <bgColor indexed="64"/>
      </patternFill>
    </fill>
    <fill>
      <patternFill patternType="solid">
        <fgColor rgb="FF18B3B9"/>
        <bgColor indexed="64"/>
      </patternFill>
    </fill>
    <fill>
      <patternFill patternType="solid">
        <fgColor rgb="FFD1F0F1"/>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rgb="FFFFFF00"/>
        <bgColor indexed="64"/>
      </patternFill>
    </fill>
  </fills>
  <borders count="39">
    <border>
      <left/>
      <right/>
      <top/>
      <bottom/>
      <diagonal/>
    </border>
    <border>
      <left/>
      <right/>
      <top style="thin">
        <color theme="0" tint="-0.24994659260841701"/>
      </top>
      <bottom style="thin">
        <color theme="0" tint="-0.24994659260841701"/>
      </bottom>
      <diagonal/>
    </border>
    <border>
      <left/>
      <right/>
      <top/>
      <bottom style="thin">
        <color indexed="64"/>
      </bottom>
      <diagonal/>
    </border>
    <border>
      <left/>
      <right style="thin">
        <color indexed="64"/>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rgb="FF787878"/>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9"/>
      </left>
      <right style="thick">
        <color indexed="9"/>
      </right>
      <top style="thin">
        <color indexed="9"/>
      </top>
      <bottom style="thin">
        <color indexed="9"/>
      </bottom>
      <diagonal/>
    </border>
    <border>
      <left/>
      <right/>
      <top style="thin">
        <color indexed="9"/>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ck">
        <color theme="0"/>
      </right>
      <top/>
      <bottom style="thin">
        <color rgb="FF787878"/>
      </bottom>
      <diagonal/>
    </border>
    <border>
      <left/>
      <right style="thick">
        <color rgb="FFEBEFC8"/>
      </right>
      <top/>
      <bottom style="thin">
        <color rgb="FF787878"/>
      </bottom>
      <diagonal/>
    </border>
    <border>
      <left style="dotted">
        <color indexed="64"/>
      </left>
      <right style="dotted">
        <color indexed="64"/>
      </right>
      <top style="dotted">
        <color indexed="64"/>
      </top>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right/>
      <top style="thin">
        <color theme="0" tint="-0.24994659260841701"/>
      </top>
      <bottom/>
      <diagonal/>
    </border>
    <border>
      <left/>
      <right/>
      <top/>
      <bottom style="thin">
        <color theme="0" tint="-0.24994659260841701"/>
      </bottom>
      <diagonal/>
    </border>
    <border>
      <left/>
      <right/>
      <top style="thin">
        <color theme="0" tint="-0.249977111117893"/>
      </top>
      <bottom style="medium">
        <color theme="0" tint="-0.249977111117893"/>
      </bottom>
      <diagonal/>
    </border>
    <border>
      <left/>
      <right/>
      <top style="thin">
        <color rgb="FF03365F"/>
      </top>
      <bottom style="medium">
        <color rgb="FF03365F"/>
      </bottom>
      <diagonal/>
    </border>
    <border>
      <left/>
      <right/>
      <top style="thin">
        <color rgb="FF18B3B9"/>
      </top>
      <bottom style="medium">
        <color rgb="FF18B3B9"/>
      </bottom>
      <diagonal/>
    </border>
    <border>
      <left/>
      <right/>
      <top style="thin">
        <color rgb="FF03365F"/>
      </top>
      <bottom/>
      <diagonal/>
    </border>
    <border>
      <left/>
      <right/>
      <top/>
      <bottom style="thin">
        <color theme="0"/>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s>
  <cellStyleXfs count="316">
    <xf numFmtId="0" fontId="0" fillId="0" borderId="0"/>
    <xf numFmtId="0" fontId="2" fillId="0" borderId="0"/>
    <xf numFmtId="0" fontId="2" fillId="0" borderId="0"/>
    <xf numFmtId="165" fontId="7" fillId="0" borderId="3" applyFont="0" applyFill="0" applyBorder="0" applyAlignment="0" applyProtection="0">
      <alignment horizontal="center"/>
    </xf>
    <xf numFmtId="166" fontId="8" fillId="0" borderId="0" applyFont="0" applyFill="0" applyBorder="0" applyAlignment="0" applyProtection="0"/>
    <xf numFmtId="0" fontId="2" fillId="0" borderId="0">
      <alignment vertical="center"/>
    </xf>
    <xf numFmtId="0" fontId="2" fillId="2" borderId="0"/>
    <xf numFmtId="0" fontId="9" fillId="2" borderId="0"/>
    <xf numFmtId="0" fontId="10" fillId="2" borderId="0"/>
    <xf numFmtId="0" fontId="11" fillId="2" borderId="0"/>
    <xf numFmtId="0" fontId="11" fillId="2" borderId="0"/>
    <xf numFmtId="0" fontId="11" fillId="2" borderId="0"/>
    <xf numFmtId="0" fontId="12" fillId="2" borderId="0"/>
    <xf numFmtId="0" fontId="13" fillId="2" borderId="0"/>
    <xf numFmtId="0" fontId="14" fillId="2" borderId="0"/>
    <xf numFmtId="0" fontId="14" fillId="2" borderId="0"/>
    <xf numFmtId="167" fontId="2" fillId="3" borderId="4"/>
    <xf numFmtId="0" fontId="10" fillId="3" borderId="0"/>
    <xf numFmtId="0" fontId="2" fillId="2" borderId="0"/>
    <xf numFmtId="0" fontId="9" fillId="2" borderId="0"/>
    <xf numFmtId="0" fontId="10" fillId="2" borderId="0"/>
    <xf numFmtId="0" fontId="2" fillId="2" borderId="0"/>
    <xf numFmtId="0" fontId="12" fillId="2" borderId="0"/>
    <xf numFmtId="0" fontId="13" fillId="2" borderId="0"/>
    <xf numFmtId="0" fontId="14" fillId="2" borderId="0"/>
    <xf numFmtId="0" fontId="14" fillId="2" borderId="0"/>
    <xf numFmtId="0" fontId="15" fillId="0" borderId="0"/>
    <xf numFmtId="0" fontId="2" fillId="0" borderId="0"/>
    <xf numFmtId="0" fontId="16" fillId="0" borderId="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21" borderId="0" applyNumberFormat="0" applyBorder="0" applyAlignment="0" applyProtection="0"/>
    <xf numFmtId="0" fontId="19" fillId="22" borderId="5" applyNumberFormat="0" applyAlignment="0" applyProtection="0"/>
    <xf numFmtId="0" fontId="19" fillId="22" borderId="5" applyNumberFormat="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22" borderId="6" applyNumberFormat="0" applyAlignment="0" applyProtection="0"/>
    <xf numFmtId="0" fontId="22" fillId="22" borderId="6" applyNumberFormat="0" applyAlignment="0" applyProtection="0"/>
    <xf numFmtId="168" fontId="14" fillId="0" borderId="0"/>
    <xf numFmtId="169" fontId="14" fillId="0" borderId="0" applyFill="0" applyBorder="0" applyAlignment="0" applyProtection="0"/>
    <xf numFmtId="37" fontId="23" fillId="0" borderId="0" applyFont="0" applyFill="0" applyBorder="0" applyAlignment="0" applyProtection="0">
      <alignment vertical="center"/>
      <protection locked="0"/>
    </xf>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2" fillId="22" borderId="6" applyNumberFormat="0" applyAlignment="0" applyProtection="0"/>
    <xf numFmtId="0" fontId="24" fillId="0" borderId="7" applyNumberFormat="0" applyFill="0" applyAlignment="0" applyProtection="0"/>
    <xf numFmtId="0" fontId="25" fillId="23" borderId="8" applyNumberFormat="0" applyAlignment="0" applyProtection="0"/>
    <xf numFmtId="170" fontId="26" fillId="0" borderId="9" applyNumberFormat="0" applyProtection="0">
      <alignment wrapText="1"/>
    </xf>
    <xf numFmtId="164" fontId="2" fillId="0" borderId="0" applyFont="0" applyFill="0" applyBorder="0" applyAlignment="0" applyProtection="0"/>
    <xf numFmtId="0" fontId="27" fillId="0" borderId="0" applyFont="0" applyFill="0" applyBorder="0" applyAlignment="0" applyProtection="0"/>
    <xf numFmtId="43" fontId="14" fillId="0" borderId="0" applyFont="0" applyFill="0" applyBorder="0" applyAlignment="0" applyProtection="0"/>
    <xf numFmtId="171" fontId="14" fillId="0" borderId="0" applyFont="0" applyFill="0" applyBorder="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172" fontId="2" fillId="0" borderId="0" applyFont="0" applyFill="0" applyBorder="0" applyAlignment="0" applyProtection="0"/>
    <xf numFmtId="173" fontId="14" fillId="0" borderId="0" applyFill="0" applyBorder="0" applyAlignment="0" applyProtection="0"/>
    <xf numFmtId="174" fontId="14" fillId="0" borderId="0" applyFill="0" applyBorder="0" applyAlignment="0" applyProtection="0"/>
    <xf numFmtId="0" fontId="28" fillId="0" borderId="0" applyProtection="0">
      <alignment vertical="top" wrapText="1"/>
    </xf>
    <xf numFmtId="170" fontId="29" fillId="0" borderId="0" applyNumberFormat="0" applyProtection="0">
      <alignment wrapText="1"/>
    </xf>
    <xf numFmtId="175" fontId="30" fillId="0" borderId="11">
      <alignment horizontal="center" vertical="center"/>
    </xf>
    <xf numFmtId="176" fontId="31" fillId="0" borderId="12"/>
    <xf numFmtId="177" fontId="2" fillId="0" borderId="12"/>
    <xf numFmtId="176" fontId="2" fillId="0" borderId="12" applyBorder="0"/>
    <xf numFmtId="0" fontId="32" fillId="9" borderId="6" applyNumberFormat="0" applyAlignment="0" applyProtection="0"/>
    <xf numFmtId="0" fontId="32" fillId="9" borderId="6" applyNumberFormat="0" applyAlignment="0" applyProtection="0"/>
    <xf numFmtId="178" fontId="33" fillId="0" borderId="0" applyFont="0" applyFill="0" applyBorder="0" applyAlignment="0" applyProtection="0">
      <alignment horizontal="right"/>
    </xf>
    <xf numFmtId="0" fontId="32" fillId="9" borderId="6" applyNumberFormat="0" applyAlignment="0" applyProtection="0"/>
    <xf numFmtId="0" fontId="32" fillId="9" borderId="6" applyNumberFormat="0" applyAlignment="0" applyProtection="0"/>
    <xf numFmtId="0" fontId="32" fillId="9" borderId="6" applyNumberFormat="0" applyAlignment="0" applyProtection="0"/>
    <xf numFmtId="0" fontId="32" fillId="9" borderId="6" applyNumberFormat="0" applyAlignment="0" applyProtection="0"/>
    <xf numFmtId="0" fontId="32" fillId="9" borderId="6" applyNumberFormat="0" applyAlignment="0" applyProtection="0"/>
    <xf numFmtId="0" fontId="32" fillId="9" borderId="6" applyNumberFormat="0" applyAlignment="0" applyProtection="0"/>
    <xf numFmtId="0" fontId="34" fillId="0" borderId="13" applyNumberFormat="0" applyFill="0" applyAlignment="0" applyProtection="0"/>
    <xf numFmtId="0" fontId="34" fillId="0" borderId="13" applyNumberFormat="0" applyFill="0" applyAlignment="0" applyProtection="0"/>
    <xf numFmtId="0" fontId="35" fillId="0" borderId="0" applyNumberFormat="0" applyFill="0" applyBorder="0" applyAlignment="0" applyProtection="0"/>
    <xf numFmtId="179" fontId="14" fillId="0" borderId="0" applyFont="0" applyFill="0" applyBorder="0" applyAlignment="0" applyProtection="0"/>
    <xf numFmtId="44" fontId="2" fillId="0" borderId="0" applyFont="0" applyFill="0" applyBorder="0" applyAlignment="0" applyProtection="0"/>
    <xf numFmtId="0" fontId="35" fillId="0" borderId="0" applyNumberFormat="0" applyFill="0" applyBorder="0" applyAlignment="0" applyProtection="0"/>
    <xf numFmtId="3" fontId="30" fillId="0" borderId="14">
      <alignment horizontal="center" vertical="center"/>
    </xf>
    <xf numFmtId="3" fontId="30" fillId="0" borderId="14">
      <alignment horizontal="center" vertical="center"/>
    </xf>
    <xf numFmtId="3" fontId="30" fillId="0" borderId="14">
      <alignment horizontal="center" vertical="center"/>
    </xf>
    <xf numFmtId="3" fontId="31" fillId="0" borderId="15"/>
    <xf numFmtId="180" fontId="2" fillId="0" borderId="15"/>
    <xf numFmtId="181" fontId="2" fillId="0" borderId="15" applyBorder="0"/>
    <xf numFmtId="182" fontId="10" fillId="25" borderId="0" applyNumberFormat="0" applyFont="0" applyBorder="0" applyAlignment="0" applyProtection="0">
      <alignment horizontal="right"/>
    </xf>
    <xf numFmtId="183" fontId="36" fillId="0" borderId="0" applyNumberFormat="0" applyFill="0" applyBorder="0" applyAlignment="0" applyProtection="0"/>
    <xf numFmtId="0" fontId="37" fillId="6" borderId="0" applyNumberFormat="0" applyBorder="0" applyAlignment="0" applyProtection="0"/>
    <xf numFmtId="184" fontId="38" fillId="0" borderId="0" applyFill="0" applyBorder="0" applyAlignment="0" applyProtection="0">
      <alignment horizontal="left" vertical="top" wrapText="1" indent="1"/>
    </xf>
    <xf numFmtId="0" fontId="37" fillId="6" borderId="0" applyNumberFormat="0" applyBorder="0" applyAlignment="0" applyProtection="0"/>
    <xf numFmtId="170" fontId="14" fillId="26" borderId="16" applyNumberFormat="0" applyAlignment="0" applyProtection="0"/>
    <xf numFmtId="170" fontId="14" fillId="26" borderId="16" applyNumberFormat="0" applyAlignment="0" applyProtection="0"/>
    <xf numFmtId="170" fontId="14" fillId="26" borderId="16" applyNumberFormat="0" applyAlignment="0" applyProtection="0"/>
    <xf numFmtId="170" fontId="14" fillId="26" borderId="16" applyNumberFormat="0" applyAlignment="0" applyProtection="0"/>
    <xf numFmtId="170" fontId="14" fillId="26" borderId="16" applyNumberFormat="0" applyAlignment="0" applyProtection="0"/>
    <xf numFmtId="170" fontId="14" fillId="26" borderId="16" applyNumberFormat="0" applyAlignment="0" applyProtection="0"/>
    <xf numFmtId="170" fontId="39" fillId="0" borderId="17" applyNumberFormat="0"/>
    <xf numFmtId="0" fontId="40" fillId="0" borderId="18" applyNumberFormat="0" applyFill="0" applyAlignment="0" applyProtection="0"/>
    <xf numFmtId="170" fontId="39" fillId="0" borderId="17" applyNumberFormat="0"/>
    <xf numFmtId="0" fontId="41" fillId="0" borderId="19" applyNumberFormat="0" applyFill="0" applyAlignment="0" applyProtection="0"/>
    <xf numFmtId="170" fontId="39" fillId="0" borderId="17" applyNumberFormat="0"/>
    <xf numFmtId="170" fontId="39" fillId="0" borderId="17" applyNumberFormat="0"/>
    <xf numFmtId="0" fontId="42" fillId="0" borderId="20" applyNumberFormat="0" applyFill="0" applyAlignment="0" applyProtection="0"/>
    <xf numFmtId="0" fontId="42" fillId="0" borderId="0" applyNumberFormat="0" applyFill="0" applyBorder="0" applyAlignment="0" applyProtection="0"/>
    <xf numFmtId="170" fontId="39" fillId="0" borderId="17" applyNumberFormat="0"/>
    <xf numFmtId="170" fontId="39" fillId="0" borderId="17" applyNumberFormat="0"/>
    <xf numFmtId="170" fontId="43" fillId="27" borderId="0" applyNumberFormat="0" applyProtection="0"/>
    <xf numFmtId="0" fontId="32" fillId="9" borderId="6" applyNumberFormat="0" applyAlignment="0" applyProtection="0"/>
    <xf numFmtId="0" fontId="32" fillId="9" borderId="6" applyNumberFormat="0" applyAlignment="0" applyProtection="0"/>
    <xf numFmtId="170" fontId="44" fillId="0" borderId="16" applyNumberFormat="0" applyProtection="0"/>
    <xf numFmtId="170" fontId="44" fillId="0" borderId="16" applyNumberFormat="0" applyProtection="0"/>
    <xf numFmtId="170" fontId="44" fillId="0" borderId="16" applyNumberFormat="0" applyProtection="0"/>
    <xf numFmtId="170" fontId="44" fillId="0" borderId="16" applyNumberFormat="0" applyProtection="0"/>
    <xf numFmtId="170" fontId="44" fillId="0" borderId="16" applyNumberFormat="0" applyProtection="0"/>
    <xf numFmtId="170" fontId="44" fillId="0" borderId="16" applyNumberFormat="0" applyProtection="0"/>
    <xf numFmtId="0" fontId="21" fillId="5" borderId="0" applyNumberFormat="0" applyBorder="0" applyAlignment="0" applyProtection="0"/>
    <xf numFmtId="0" fontId="24" fillId="0" borderId="7" applyNumberFormat="0" applyFill="0" applyAlignment="0" applyProtection="0"/>
    <xf numFmtId="170" fontId="26" fillId="0" borderId="21">
      <alignment wrapText="1"/>
    </xf>
    <xf numFmtId="170" fontId="26" fillId="28" borderId="22">
      <alignment wrapText="1"/>
    </xf>
    <xf numFmtId="38" fontId="8" fillId="0" borderId="0" applyFont="0" applyFill="0" applyBorder="0" applyAlignment="0" applyProtection="0"/>
    <xf numFmtId="185" fontId="14" fillId="0" borderId="0" applyFont="0" applyFill="0" applyBorder="0" applyAlignment="0" applyProtection="0"/>
    <xf numFmtId="17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6" fontId="2" fillId="0" borderId="0" applyFont="0" applyFill="0" applyBorder="0" applyAlignment="0" applyProtection="0"/>
    <xf numFmtId="187" fontId="14" fillId="0" borderId="0" applyFill="0" applyBorder="0" applyAlignment="0" applyProtection="0"/>
    <xf numFmtId="188" fontId="14" fillId="0" borderId="0" applyFont="0" applyFill="0" applyBorder="0" applyAlignment="0" applyProtection="0"/>
    <xf numFmtId="189" fontId="14" fillId="0" borderId="0" applyFont="0" applyFill="0" applyBorder="0" applyAlignment="0" applyProtection="0"/>
    <xf numFmtId="0" fontId="45" fillId="0" borderId="0" applyFont="0" applyFill="0" applyBorder="0" applyAlignment="0" applyProtection="0">
      <alignment horizontal="right"/>
    </xf>
    <xf numFmtId="190" fontId="45" fillId="0" borderId="0" applyFont="0" applyFill="0" applyBorder="0" applyAlignment="0" applyProtection="0">
      <alignment horizontal="right"/>
    </xf>
    <xf numFmtId="191" fontId="45" fillId="0" borderId="0" applyFont="0" applyFill="0" applyBorder="0" applyAlignment="0" applyProtection="0">
      <alignment horizontal="right"/>
    </xf>
    <xf numFmtId="192" fontId="46" fillId="0" borderId="0" applyFont="0" applyFill="0" applyBorder="0" applyAlignment="0" applyProtection="0"/>
    <xf numFmtId="193" fontId="46" fillId="0" borderId="0" applyFont="0" applyFill="0" applyBorder="0" applyAlignment="0" applyProtection="0"/>
    <xf numFmtId="0" fontId="38" fillId="0" borderId="0" applyNumberFormat="0" applyFill="0" applyBorder="0" applyAlignment="0" applyProtection="0"/>
    <xf numFmtId="0" fontId="47" fillId="29" borderId="0" applyNumberFormat="0" applyBorder="0" applyAlignment="0" applyProtection="0"/>
    <xf numFmtId="0" fontId="47" fillId="29" borderId="0" applyNumberFormat="0" applyBorder="0" applyAlignment="0" applyProtection="0"/>
    <xf numFmtId="0" fontId="2" fillId="0" borderId="0"/>
    <xf numFmtId="0" fontId="2" fillId="0" borderId="0"/>
    <xf numFmtId="0" fontId="48" fillId="0" borderId="0"/>
    <xf numFmtId="0" fontId="1" fillId="0" borderId="0"/>
    <xf numFmtId="0" fontId="2" fillId="0" borderId="0"/>
    <xf numFmtId="0" fontId="2" fillId="0" borderId="0"/>
    <xf numFmtId="0" fontId="2" fillId="0" borderId="0"/>
    <xf numFmtId="0" fontId="1" fillId="0" borderId="0"/>
    <xf numFmtId="0" fontId="14" fillId="0" borderId="0"/>
    <xf numFmtId="0" fontId="2" fillId="0" borderId="0"/>
    <xf numFmtId="0" fontId="1" fillId="0" borderId="0"/>
    <xf numFmtId="0" fontId="2" fillId="0" borderId="0"/>
    <xf numFmtId="0" fontId="27" fillId="0" borderId="0"/>
    <xf numFmtId="0" fontId="2" fillId="0" borderId="0"/>
    <xf numFmtId="0" fontId="27" fillId="0" borderId="0"/>
    <xf numFmtId="0" fontId="49" fillId="0" borderId="0"/>
    <xf numFmtId="0" fontId="2" fillId="24" borderId="10" applyNumberFormat="0" applyFont="0" applyAlignment="0" applyProtection="0"/>
    <xf numFmtId="0" fontId="2" fillId="24" borderId="10" applyNumberFormat="0" applyFont="0" applyAlignment="0" applyProtection="0"/>
    <xf numFmtId="0" fontId="17" fillId="24" borderId="10" applyNumberFormat="0" applyFont="0" applyAlignment="0" applyProtection="0"/>
    <xf numFmtId="0" fontId="17" fillId="24" borderId="10" applyNumberFormat="0" applyFont="0" applyAlignment="0" applyProtection="0"/>
    <xf numFmtId="194" fontId="2" fillId="0" borderId="0"/>
    <xf numFmtId="0" fontId="19" fillId="22" borderId="5" applyNumberFormat="0" applyAlignment="0" applyProtection="0"/>
    <xf numFmtId="0" fontId="19" fillId="22" borderId="5" applyNumberFormat="0" applyAlignment="0" applyProtection="0"/>
    <xf numFmtId="0" fontId="50" fillId="0" borderId="0">
      <alignment vertical="center"/>
    </xf>
    <xf numFmtId="195" fontId="2"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196" fontId="14" fillId="0" borderId="0" applyFill="0" applyBorder="0" applyAlignment="0" applyProtection="0"/>
    <xf numFmtId="197" fontId="46" fillId="0" borderId="0" applyFont="0" applyFill="0" applyBorder="0" applyAlignment="0" applyProtection="0"/>
    <xf numFmtId="3" fontId="9" fillId="0" borderId="23" applyBorder="0">
      <alignment horizontal="center" vertical="center"/>
    </xf>
    <xf numFmtId="3" fontId="9" fillId="0" borderId="12" applyBorder="0"/>
    <xf numFmtId="181" fontId="2" fillId="0" borderId="12" applyBorder="0"/>
    <xf numFmtId="3" fontId="2" fillId="0" borderId="12" applyBorder="0"/>
    <xf numFmtId="9" fontId="27"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7" fillId="0" borderId="0" applyFont="0" applyFill="0" applyBorder="0" applyAlignment="0" applyProtection="0"/>
    <xf numFmtId="198" fontId="14" fillId="0" borderId="0" applyFill="0" applyBorder="0" applyAlignment="0" applyProtection="0"/>
    <xf numFmtId="170" fontId="26" fillId="0" borderId="0">
      <alignment wrapText="1"/>
    </xf>
    <xf numFmtId="183" fontId="14" fillId="0" borderId="0">
      <alignment wrapText="1"/>
    </xf>
    <xf numFmtId="170" fontId="38" fillId="0" borderId="0">
      <alignment horizontal="left" wrapText="1" indent="1"/>
    </xf>
    <xf numFmtId="0" fontId="51" fillId="0" borderId="24">
      <alignment horizontal="centerContinuous"/>
    </xf>
    <xf numFmtId="0" fontId="37" fillId="6" borderId="0" applyNumberFormat="0" applyBorder="0" applyAlignment="0" applyProtection="0"/>
    <xf numFmtId="0" fontId="21" fillId="5" borderId="0" applyNumberFormat="0" applyBorder="0" applyAlignment="0" applyProtection="0"/>
    <xf numFmtId="0" fontId="19" fillId="22" borderId="5" applyNumberFormat="0" applyAlignment="0" applyProtection="0"/>
    <xf numFmtId="0" fontId="19" fillId="22" borderId="5" applyNumberFormat="0" applyAlignment="0" applyProtection="0"/>
    <xf numFmtId="0" fontId="19" fillId="22" borderId="5" applyNumberFormat="0" applyAlignment="0" applyProtection="0"/>
    <xf numFmtId="0" fontId="19" fillId="22" borderId="5" applyNumberFormat="0" applyAlignment="0" applyProtection="0"/>
    <xf numFmtId="0" fontId="19" fillId="22" borderId="5" applyNumberFormat="0" applyAlignment="0" applyProtection="0"/>
    <xf numFmtId="0" fontId="19" fillId="22" borderId="5" applyNumberFormat="0" applyAlignment="0" applyProtection="0"/>
    <xf numFmtId="0" fontId="52" fillId="0" borderId="24"/>
    <xf numFmtId="0" fontId="2" fillId="0" borderId="0"/>
    <xf numFmtId="0" fontId="2" fillId="0" borderId="0"/>
    <xf numFmtId="0" fontId="53" fillId="0" borderId="2">
      <alignment horizontal="center"/>
    </xf>
    <xf numFmtId="0" fontId="53" fillId="0" borderId="2">
      <alignment horizontal="center"/>
    </xf>
    <xf numFmtId="0" fontId="14" fillId="0" borderId="0" applyAlignment="0"/>
    <xf numFmtId="0" fontId="26" fillId="0" borderId="3">
      <alignment horizontal="right" vertical="top"/>
    </xf>
    <xf numFmtId="0" fontId="35" fillId="0" borderId="0" applyNumberFormat="0" applyFill="0" applyBorder="0" applyAlignment="0" applyProtection="0"/>
    <xf numFmtId="0" fontId="30" fillId="0" borderId="25">
      <alignment vertical="center"/>
    </xf>
    <xf numFmtId="0" fontId="30" fillId="0" borderId="25">
      <alignment vertical="center"/>
    </xf>
    <xf numFmtId="0" fontId="30" fillId="0" borderId="25">
      <alignment vertical="center"/>
    </xf>
    <xf numFmtId="0" fontId="31" fillId="0" borderId="26"/>
    <xf numFmtId="0" fontId="2" fillId="0" borderId="0"/>
    <xf numFmtId="199" fontId="14" fillId="0" borderId="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0" fillId="0" borderId="18" applyNumberFormat="0" applyFill="0" applyAlignment="0" applyProtection="0"/>
    <xf numFmtId="0" fontId="41" fillId="0" borderId="19" applyNumberFormat="0" applyFill="0" applyAlignment="0" applyProtection="0"/>
    <xf numFmtId="0" fontId="42" fillId="0" borderId="20" applyNumberFormat="0" applyFill="0" applyAlignment="0" applyProtection="0"/>
    <xf numFmtId="0" fontId="42" fillId="0" borderId="20" applyNumberFormat="0" applyFill="0" applyAlignment="0" applyProtection="0"/>
    <xf numFmtId="0" fontId="42" fillId="0" borderId="20" applyNumberFormat="0" applyFill="0" applyAlignment="0" applyProtection="0"/>
    <xf numFmtId="0" fontId="42" fillId="0" borderId="0" applyNumberFormat="0" applyFill="0" applyBorder="0" applyAlignment="0" applyProtection="0"/>
    <xf numFmtId="0" fontId="54" fillId="0" borderId="0" applyNumberFormat="0" applyFill="0" applyBorder="0" applyAlignment="0" applyProtection="0"/>
    <xf numFmtId="0" fontId="40" fillId="0" borderId="18" applyNumberFormat="0" applyFill="0" applyAlignment="0" applyProtection="0"/>
    <xf numFmtId="0" fontId="41" fillId="0" borderId="19" applyNumberFormat="0" applyFill="0" applyAlignment="0" applyProtection="0"/>
    <xf numFmtId="0" fontId="42" fillId="0" borderId="20" applyNumberFormat="0" applyFill="0" applyAlignment="0" applyProtection="0"/>
    <xf numFmtId="0" fontId="42" fillId="0" borderId="0" applyNumberFormat="0" applyFill="0" applyBorder="0" applyAlignment="0" applyProtection="0"/>
    <xf numFmtId="200" fontId="8" fillId="0" borderId="0" applyFont="0" applyFill="0" applyBorder="0" applyAlignment="0" applyProtection="0"/>
    <xf numFmtId="0" fontId="25" fillId="23" borderId="8" applyNumberFormat="0" applyAlignment="0" applyProtection="0"/>
    <xf numFmtId="0" fontId="24" fillId="0" borderId="7" applyNumberFormat="0" applyFill="0" applyAlignment="0" applyProtection="0"/>
    <xf numFmtId="201" fontId="8" fillId="0" borderId="0" applyFont="0" applyFill="0" applyBorder="0" applyAlignment="0" applyProtection="0"/>
    <xf numFmtId="0" fontId="20" fillId="0" borderId="0" applyNumberFormat="0" applyFill="0" applyBorder="0" applyAlignment="0" applyProtection="0"/>
    <xf numFmtId="170" fontId="55" fillId="0" borderId="0" applyNumberFormat="0" applyBorder="0" applyAlignment="0" applyProtection="0"/>
    <xf numFmtId="0" fontId="20" fillId="0" borderId="0" applyNumberFormat="0" applyFill="0" applyBorder="0" applyAlignment="0" applyProtection="0"/>
    <xf numFmtId="202" fontId="14" fillId="0" borderId="0" applyFill="0" applyBorder="0" applyAlignment="0" applyProtection="0"/>
    <xf numFmtId="203" fontId="14" fillId="0" borderId="0" applyFill="0" applyBorder="0" applyAlignment="0" applyProtection="0"/>
    <xf numFmtId="0" fontId="25" fillId="23" borderId="8" applyNumberFormat="0" applyAlignment="0" applyProtection="0"/>
    <xf numFmtId="0" fontId="56" fillId="9" borderId="6" applyNumberFormat="0" applyAlignment="0" applyProtection="0"/>
    <xf numFmtId="0" fontId="56" fillId="9" borderId="6" applyNumberFormat="0" applyAlignment="0" applyProtection="0"/>
    <xf numFmtId="0" fontId="56" fillId="9" borderId="6" applyNumberFormat="0" applyAlignment="0" applyProtection="0"/>
    <xf numFmtId="0" fontId="56" fillId="9" borderId="6" applyNumberFormat="0" applyAlignment="0" applyProtection="0"/>
    <xf numFmtId="0" fontId="56" fillId="9" borderId="6" applyNumberFormat="0" applyAlignment="0" applyProtection="0"/>
    <xf numFmtId="0" fontId="56" fillId="9" borderId="6" applyNumberFormat="0" applyAlignment="0" applyProtection="0"/>
    <xf numFmtId="9" fontId="1" fillId="0" borderId="0" applyFont="0" applyFill="0" applyBorder="0" applyAlignment="0" applyProtection="0"/>
    <xf numFmtId="43" fontId="1" fillId="0" borderId="0" applyFont="0" applyFill="0" applyBorder="0" applyAlignment="0" applyProtection="0"/>
    <xf numFmtId="167" fontId="2" fillId="3" borderId="4"/>
    <xf numFmtId="0" fontId="2" fillId="2" borderId="0"/>
    <xf numFmtId="0" fontId="77" fillId="34" borderId="35" applyNumberFormat="0" applyAlignment="0" applyProtection="0"/>
    <xf numFmtId="43" fontId="2" fillId="0" borderId="0" applyFont="0" applyFill="0" applyBorder="0" applyAlignment="0" applyProtection="0"/>
    <xf numFmtId="0" fontId="74" fillId="0" borderId="34" applyNumberFormat="0" applyFill="0" applyAlignment="0" applyProtection="0"/>
    <xf numFmtId="0" fontId="75" fillId="33" borderId="35" applyNumberFormat="0" applyAlignment="0" applyProtection="0"/>
    <xf numFmtId="190" fontId="45" fillId="0" borderId="0" applyFont="0" applyFill="0" applyBorder="0" applyAlignment="0" applyProtection="0">
      <alignment horizontal="right"/>
    </xf>
    <xf numFmtId="0" fontId="2" fillId="0" borderId="0"/>
    <xf numFmtId="0" fontId="2" fillId="0" borderId="0"/>
    <xf numFmtId="0" fontId="2" fillId="0" borderId="0"/>
    <xf numFmtId="0" fontId="1" fillId="35" borderId="37" applyNumberFormat="0" applyFont="0" applyAlignment="0" applyProtection="0"/>
    <xf numFmtId="0" fontId="76" fillId="34" borderId="36" applyNumberFormat="0" applyAlignment="0" applyProtection="0"/>
    <xf numFmtId="9" fontId="2" fillId="0" borderId="0" applyFont="0" applyFill="0" applyBorder="0" applyAlignment="0" applyProtection="0"/>
    <xf numFmtId="3" fontId="78" fillId="0" borderId="38">
      <alignment horizontal="center" vertical="center" wrapText="1"/>
    </xf>
  </cellStyleXfs>
  <cellXfs count="137">
    <xf numFmtId="0" fontId="0" fillId="0" borderId="0" xfId="0"/>
    <xf numFmtId="0" fontId="4" fillId="0" borderId="0" xfId="0" applyFont="1"/>
    <xf numFmtId="0" fontId="4" fillId="0" borderId="1" xfId="0" applyFont="1" applyBorder="1"/>
    <xf numFmtId="0" fontId="4" fillId="0" borderId="0" xfId="0" applyFont="1" applyFill="1"/>
    <xf numFmtId="0" fontId="4" fillId="0" borderId="0" xfId="0" applyFont="1" applyFill="1" applyBorder="1"/>
    <xf numFmtId="0" fontId="6" fillId="0" borderId="0" xfId="1" applyFont="1" applyFill="1" applyProtection="1"/>
    <xf numFmtId="0" fontId="5" fillId="0" borderId="0" xfId="0" applyFont="1"/>
    <xf numFmtId="43" fontId="4" fillId="0" borderId="0" xfId="0" applyNumberFormat="1" applyFont="1"/>
    <xf numFmtId="204" fontId="4" fillId="0" borderId="0" xfId="0" applyNumberFormat="1" applyFont="1"/>
    <xf numFmtId="204" fontId="5" fillId="0" borderId="0" xfId="0" applyNumberFormat="1" applyFont="1"/>
    <xf numFmtId="14" fontId="5" fillId="0" borderId="0" xfId="0" applyNumberFormat="1" applyFont="1" applyBorder="1"/>
    <xf numFmtId="14" fontId="58" fillId="30" borderId="0" xfId="0" applyNumberFormat="1" applyFont="1" applyFill="1" applyBorder="1"/>
    <xf numFmtId="0" fontId="4" fillId="0" borderId="28" xfId="0" applyFont="1" applyFill="1" applyBorder="1"/>
    <xf numFmtId="204" fontId="4" fillId="0" borderId="28" xfId="0" applyNumberFormat="1" applyFont="1" applyFill="1" applyBorder="1"/>
    <xf numFmtId="0" fontId="4" fillId="0" borderId="1" xfId="0" applyFont="1" applyFill="1" applyBorder="1"/>
    <xf numFmtId="204" fontId="4" fillId="0" borderId="1" xfId="0" applyNumberFormat="1" applyFont="1" applyFill="1" applyBorder="1"/>
    <xf numFmtId="0" fontId="59" fillId="0" borderId="1" xfId="0" applyFont="1" applyFill="1" applyBorder="1"/>
    <xf numFmtId="204" fontId="59" fillId="0" borderId="1" xfId="0" applyNumberFormat="1" applyFont="1" applyFill="1" applyBorder="1"/>
    <xf numFmtId="0" fontId="57" fillId="0" borderId="29" xfId="0" applyFont="1" applyFill="1" applyBorder="1"/>
    <xf numFmtId="204" fontId="57" fillId="0" borderId="29" xfId="0" applyNumberFormat="1" applyFont="1" applyFill="1" applyBorder="1"/>
    <xf numFmtId="0" fontId="57" fillId="0" borderId="28" xfId="0" applyFont="1" applyFill="1" applyBorder="1"/>
    <xf numFmtId="204" fontId="57" fillId="0" borderId="28" xfId="0" applyNumberFormat="1" applyFont="1" applyFill="1" applyBorder="1"/>
    <xf numFmtId="0" fontId="57" fillId="0" borderId="1" xfId="0" applyFont="1" applyFill="1" applyBorder="1"/>
    <xf numFmtId="204" fontId="57" fillId="0" borderId="1" xfId="0" applyNumberFormat="1" applyFont="1" applyFill="1" applyBorder="1"/>
    <xf numFmtId="0" fontId="59" fillId="0" borderId="0" xfId="0" applyFont="1" applyFill="1"/>
    <xf numFmtId="204" fontId="59" fillId="0" borderId="0" xfId="0" applyNumberFormat="1" applyFont="1" applyFill="1"/>
    <xf numFmtId="0" fontId="59" fillId="0" borderId="0" xfId="0" applyFont="1"/>
    <xf numFmtId="0" fontId="59" fillId="0" borderId="27" xfId="0" applyFont="1" applyFill="1" applyBorder="1"/>
    <xf numFmtId="204" fontId="59" fillId="0" borderId="27" xfId="0" applyNumberFormat="1" applyFont="1" applyFill="1" applyBorder="1"/>
    <xf numFmtId="0" fontId="59" fillId="0" borderId="0" xfId="0" applyFont="1" applyFill="1" applyBorder="1"/>
    <xf numFmtId="204" fontId="59" fillId="0" borderId="0" xfId="0" applyNumberFormat="1" applyFont="1" applyFill="1" applyBorder="1"/>
    <xf numFmtId="0" fontId="3" fillId="0" borderId="30" xfId="0" applyFont="1" applyFill="1" applyBorder="1"/>
    <xf numFmtId="204" fontId="3" fillId="0" borderId="30" xfId="0" applyNumberFormat="1" applyFont="1" applyFill="1" applyBorder="1"/>
    <xf numFmtId="204" fontId="4" fillId="32" borderId="28" xfId="0" applyNumberFormat="1" applyFont="1" applyFill="1" applyBorder="1"/>
    <xf numFmtId="204" fontId="57" fillId="32" borderId="29" xfId="0" applyNumberFormat="1" applyFont="1" applyFill="1" applyBorder="1"/>
    <xf numFmtId="204" fontId="4" fillId="32" borderId="1" xfId="0" applyNumberFormat="1" applyFont="1" applyFill="1" applyBorder="1"/>
    <xf numFmtId="204" fontId="59" fillId="32" borderId="27" xfId="0" applyNumberFormat="1" applyFont="1" applyFill="1" applyBorder="1"/>
    <xf numFmtId="204" fontId="57" fillId="32" borderId="28" xfId="0" applyNumberFormat="1" applyFont="1" applyFill="1" applyBorder="1"/>
    <xf numFmtId="204" fontId="59" fillId="32" borderId="1" xfId="0" applyNumberFormat="1" applyFont="1" applyFill="1" applyBorder="1"/>
    <xf numFmtId="204" fontId="3" fillId="32" borderId="30" xfId="0" applyNumberFormat="1" applyFont="1" applyFill="1" applyBorder="1"/>
    <xf numFmtId="204" fontId="57" fillId="32" borderId="1" xfId="0" applyNumberFormat="1" applyFont="1" applyFill="1" applyBorder="1"/>
    <xf numFmtId="204" fontId="59" fillId="32" borderId="0" xfId="0" applyNumberFormat="1" applyFont="1" applyFill="1" applyBorder="1"/>
    <xf numFmtId="204" fontId="59" fillId="32" borderId="0" xfId="0" applyNumberFormat="1" applyFont="1" applyFill="1"/>
    <xf numFmtId="0" fontId="3" fillId="0" borderId="32" xfId="0" applyFont="1" applyFill="1" applyBorder="1"/>
    <xf numFmtId="204" fontId="3" fillId="0" borderId="32" xfId="0" applyNumberFormat="1" applyFont="1" applyFill="1" applyBorder="1"/>
    <xf numFmtId="204" fontId="3" fillId="32" borderId="32" xfId="0" applyNumberFormat="1" applyFont="1" applyFill="1" applyBorder="1"/>
    <xf numFmtId="0" fontId="60" fillId="0" borderId="31" xfId="0" applyFont="1" applyFill="1" applyBorder="1"/>
    <xf numFmtId="204" fontId="60" fillId="0" borderId="31" xfId="0" applyNumberFormat="1" applyFont="1" applyFill="1" applyBorder="1"/>
    <xf numFmtId="204" fontId="60" fillId="32" borderId="31" xfId="0" applyNumberFormat="1" applyFont="1" applyFill="1" applyBorder="1"/>
    <xf numFmtId="0" fontId="57" fillId="0" borderId="0" xfId="0" applyFont="1" applyFill="1" applyBorder="1"/>
    <xf numFmtId="204" fontId="57" fillId="0" borderId="0" xfId="0" applyNumberFormat="1" applyFont="1" applyFill="1" applyBorder="1"/>
    <xf numFmtId="204" fontId="57" fillId="32" borderId="0" xfId="0" applyNumberFormat="1" applyFont="1" applyFill="1" applyBorder="1"/>
    <xf numFmtId="0" fontId="61" fillId="0" borderId="1" xfId="0" applyFont="1" applyFill="1" applyBorder="1"/>
    <xf numFmtId="204" fontId="61" fillId="0" borderId="1" xfId="0" applyNumberFormat="1" applyFont="1" applyFill="1" applyBorder="1"/>
    <xf numFmtId="204" fontId="61" fillId="32" borderId="1" xfId="0" applyNumberFormat="1" applyFont="1" applyFill="1" applyBorder="1"/>
    <xf numFmtId="205" fontId="60" fillId="0" borderId="31" xfId="300" applyNumberFormat="1" applyFont="1" applyFill="1" applyBorder="1"/>
    <xf numFmtId="205" fontId="60" fillId="32" borderId="31" xfId="300" applyNumberFormat="1" applyFont="1" applyFill="1" applyBorder="1"/>
    <xf numFmtId="204" fontId="57" fillId="0" borderId="0" xfId="0" applyNumberFormat="1" applyFont="1" applyFill="1"/>
    <xf numFmtId="204" fontId="57" fillId="32" borderId="0" xfId="0" applyNumberFormat="1" applyFont="1" applyFill="1"/>
    <xf numFmtId="0" fontId="57" fillId="0" borderId="0" xfId="0" applyFont="1" applyFill="1"/>
    <xf numFmtId="0" fontId="63" fillId="0" borderId="0" xfId="0" applyFont="1" applyFill="1" applyBorder="1"/>
    <xf numFmtId="205" fontId="63" fillId="0" borderId="0" xfId="300" applyNumberFormat="1" applyFont="1" applyFill="1" applyBorder="1"/>
    <xf numFmtId="205" fontId="57" fillId="0" borderId="29" xfId="300" applyNumberFormat="1" applyFont="1" applyFill="1" applyBorder="1"/>
    <xf numFmtId="205" fontId="57" fillId="32" borderId="29" xfId="300" applyNumberFormat="1" applyFont="1" applyFill="1" applyBorder="1"/>
    <xf numFmtId="0" fontId="59" fillId="0" borderId="28" xfId="0" applyFont="1" applyFill="1" applyBorder="1"/>
    <xf numFmtId="205" fontId="59" fillId="0" borderId="28" xfId="300" applyNumberFormat="1" applyFont="1" applyFill="1" applyBorder="1"/>
    <xf numFmtId="205" fontId="59" fillId="32" borderId="28" xfId="300" applyNumberFormat="1" applyFont="1" applyFill="1" applyBorder="1"/>
    <xf numFmtId="205" fontId="59" fillId="0" borderId="1" xfId="300" applyNumberFormat="1" applyFont="1" applyFill="1" applyBorder="1"/>
    <xf numFmtId="205" fontId="59" fillId="32" borderId="1" xfId="300" applyNumberFormat="1" applyFont="1" applyFill="1" applyBorder="1"/>
    <xf numFmtId="14" fontId="58" fillId="30" borderId="0" xfId="0" applyNumberFormat="1" applyFont="1" applyFill="1" applyBorder="1" applyAlignment="1">
      <alignment horizontal="right"/>
    </xf>
    <xf numFmtId="14" fontId="58" fillId="31" borderId="0" xfId="0" applyNumberFormat="1" applyFont="1" applyFill="1" applyBorder="1" applyAlignment="1">
      <alignment horizontal="right"/>
    </xf>
    <xf numFmtId="0" fontId="64" fillId="0" borderId="0" xfId="1" applyFont="1" applyFill="1" applyAlignment="1" applyProtection="1">
      <alignment horizontal="center"/>
    </xf>
    <xf numFmtId="0" fontId="65" fillId="0" borderId="0" xfId="0" applyFont="1" applyAlignment="1">
      <alignment horizontal="center"/>
    </xf>
    <xf numFmtId="0" fontId="67" fillId="0" borderId="0" xfId="0" applyFont="1" applyFill="1" applyAlignment="1">
      <alignment horizontal="center"/>
    </xf>
    <xf numFmtId="0" fontId="68" fillId="0" borderId="0" xfId="0" applyFont="1" applyAlignment="1">
      <alignment horizontal="center"/>
    </xf>
    <xf numFmtId="0" fontId="67" fillId="0" borderId="29" xfId="0" applyFont="1" applyFill="1" applyBorder="1" applyAlignment="1">
      <alignment horizontal="center"/>
    </xf>
    <xf numFmtId="0" fontId="69" fillId="0" borderId="0" xfId="0" applyFont="1" applyFill="1" applyBorder="1" applyAlignment="1">
      <alignment horizontal="center"/>
    </xf>
    <xf numFmtId="0" fontId="67" fillId="0" borderId="29" xfId="0" quotePrefix="1" applyFont="1" applyFill="1" applyBorder="1" applyAlignment="1">
      <alignment horizontal="center"/>
    </xf>
    <xf numFmtId="0" fontId="68" fillId="0" borderId="0" xfId="0" applyFont="1" applyFill="1" applyAlignment="1">
      <alignment horizontal="center"/>
    </xf>
    <xf numFmtId="0" fontId="68" fillId="0" borderId="28" xfId="0" applyFont="1" applyFill="1" applyBorder="1" applyAlignment="1">
      <alignment horizontal="center"/>
    </xf>
    <xf numFmtId="205" fontId="67" fillId="0" borderId="29" xfId="300" applyNumberFormat="1" applyFont="1" applyFill="1" applyBorder="1" applyAlignment="1">
      <alignment horizontal="center"/>
    </xf>
    <xf numFmtId="0" fontId="68" fillId="0" borderId="1" xfId="0" applyFont="1" applyFill="1" applyBorder="1" applyAlignment="1">
      <alignment horizontal="center"/>
    </xf>
    <xf numFmtId="205" fontId="67" fillId="0" borderId="31" xfId="300" applyNumberFormat="1" applyFont="1" applyFill="1" applyBorder="1" applyAlignment="1">
      <alignment horizontal="center"/>
    </xf>
    <xf numFmtId="206" fontId="57" fillId="0" borderId="0" xfId="301" applyNumberFormat="1" applyFont="1" applyFill="1" applyBorder="1" applyAlignment="1">
      <alignment horizontal="right" vertical="center" wrapText="1"/>
    </xf>
    <xf numFmtId="0" fontId="59" fillId="0" borderId="0" xfId="0" applyFont="1" applyFill="1" applyBorder="1" applyAlignment="1">
      <alignment horizontal="center"/>
    </xf>
    <xf numFmtId="0" fontId="59" fillId="0" borderId="0" xfId="0" applyFont="1" applyFill="1" applyBorder="1" applyAlignment="1">
      <alignment horizontal="left" vertical="center" wrapText="1" readingOrder="1"/>
    </xf>
    <xf numFmtId="0" fontId="57" fillId="0" borderId="0" xfId="0" applyFont="1" applyFill="1" applyBorder="1" applyAlignment="1">
      <alignment horizontal="left"/>
    </xf>
    <xf numFmtId="0" fontId="70" fillId="0" borderId="0" xfId="0" applyFont="1" applyFill="1" applyBorder="1"/>
    <xf numFmtId="0" fontId="70" fillId="0" borderId="0" xfId="0" applyFont="1" applyBorder="1"/>
    <xf numFmtId="204" fontId="60" fillId="0" borderId="0" xfId="0" applyNumberFormat="1" applyFont="1" applyFill="1" applyBorder="1"/>
    <xf numFmtId="14" fontId="58" fillId="30" borderId="33" xfId="0" applyNumberFormat="1" applyFont="1" applyFill="1" applyBorder="1"/>
    <xf numFmtId="14" fontId="58" fillId="31" borderId="33" xfId="0" applyNumberFormat="1" applyFont="1" applyFill="1" applyBorder="1"/>
    <xf numFmtId="14" fontId="58" fillId="30" borderId="33" xfId="0" applyNumberFormat="1" applyFont="1" applyFill="1" applyBorder="1" applyAlignment="1">
      <alignment horizontal="right"/>
    </xf>
    <xf numFmtId="14" fontId="58" fillId="31" borderId="33" xfId="0" applyNumberFormat="1" applyFont="1" applyFill="1" applyBorder="1" applyAlignment="1">
      <alignment horizontal="right"/>
    </xf>
    <xf numFmtId="0" fontId="63" fillId="0" borderId="1" xfId="0" applyFont="1" applyFill="1" applyBorder="1"/>
    <xf numFmtId="10" fontId="63" fillId="0" borderId="1" xfId="300" applyNumberFormat="1" applyFont="1" applyFill="1" applyBorder="1"/>
    <xf numFmtId="14" fontId="66" fillId="30" borderId="33" xfId="0" applyNumberFormat="1" applyFont="1" applyFill="1" applyBorder="1" applyAlignment="1">
      <alignment horizontal="center"/>
    </xf>
    <xf numFmtId="0" fontId="62" fillId="0" borderId="1" xfId="0" applyFont="1" applyFill="1" applyBorder="1"/>
    <xf numFmtId="204" fontId="62" fillId="0" borderId="1" xfId="0" applyNumberFormat="1" applyFont="1" applyFill="1" applyBorder="1"/>
    <xf numFmtId="205" fontId="72" fillId="0" borderId="31" xfId="300" applyNumberFormat="1" applyFont="1" applyFill="1" applyBorder="1"/>
    <xf numFmtId="204" fontId="72" fillId="0" borderId="31" xfId="0" applyNumberFormat="1" applyFont="1" applyFill="1" applyBorder="1"/>
    <xf numFmtId="204" fontId="72" fillId="32" borderId="31" xfId="0" applyNumberFormat="1" applyFont="1" applyFill="1" applyBorder="1"/>
    <xf numFmtId="0" fontId="73" fillId="0" borderId="0" xfId="0" applyFont="1"/>
    <xf numFmtId="208" fontId="73" fillId="0" borderId="0" xfId="0" applyNumberFormat="1" applyFont="1"/>
    <xf numFmtId="207" fontId="70" fillId="0" borderId="0" xfId="0" applyNumberFormat="1" applyFont="1" applyBorder="1"/>
    <xf numFmtId="0" fontId="70" fillId="0" borderId="0" xfId="0" applyFont="1" applyFill="1" applyBorder="1" applyAlignment="1"/>
    <xf numFmtId="0" fontId="70" fillId="0" borderId="0" xfId="0" applyFont="1" applyBorder="1" applyAlignment="1"/>
    <xf numFmtId="204" fontId="5" fillId="32" borderId="28" xfId="0" applyNumberFormat="1" applyFont="1" applyFill="1" applyBorder="1"/>
    <xf numFmtId="0" fontId="79" fillId="0" borderId="0" xfId="0" applyFont="1"/>
    <xf numFmtId="0" fontId="80" fillId="0" borderId="0" xfId="0" applyFont="1"/>
    <xf numFmtId="0" fontId="80" fillId="0" borderId="0" xfId="0" applyFont="1" applyAlignment="1">
      <alignment vertical="top" wrapText="1"/>
    </xf>
    <xf numFmtId="209" fontId="4" fillId="0" borderId="0" xfId="0" applyNumberFormat="1" applyFont="1"/>
    <xf numFmtId="204" fontId="57" fillId="36" borderId="1" xfId="0" applyNumberFormat="1" applyFont="1" applyFill="1" applyBorder="1"/>
    <xf numFmtId="204" fontId="61" fillId="36" borderId="1" xfId="0" applyNumberFormat="1" applyFont="1" applyFill="1" applyBorder="1"/>
    <xf numFmtId="204" fontId="57" fillId="36" borderId="0" xfId="0" applyNumberFormat="1" applyFont="1" applyFill="1" applyBorder="1"/>
    <xf numFmtId="204" fontId="57" fillId="36" borderId="29" xfId="0" applyNumberFormat="1" applyFont="1" applyFill="1" applyBorder="1"/>
    <xf numFmtId="204" fontId="59" fillId="36" borderId="1" xfId="0" applyNumberFormat="1" applyFont="1" applyFill="1" applyBorder="1"/>
    <xf numFmtId="204" fontId="3" fillId="36" borderId="30" xfId="0" applyNumberFormat="1" applyFont="1" applyFill="1" applyBorder="1"/>
    <xf numFmtId="204" fontId="60" fillId="36" borderId="31" xfId="0" applyNumberFormat="1" applyFont="1" applyFill="1" applyBorder="1"/>
    <xf numFmtId="204" fontId="59" fillId="36" borderId="0" xfId="0" applyNumberFormat="1" applyFont="1" applyFill="1" applyBorder="1"/>
    <xf numFmtId="204" fontId="59" fillId="36" borderId="0" xfId="0" applyNumberFormat="1" applyFont="1" applyFill="1"/>
    <xf numFmtId="204" fontId="4" fillId="36" borderId="28" xfId="0" applyNumberFormat="1" applyFont="1" applyFill="1" applyBorder="1"/>
    <xf numFmtId="204" fontId="4" fillId="36" borderId="1" xfId="0" applyNumberFormat="1" applyFont="1" applyFill="1" applyBorder="1"/>
    <xf numFmtId="10" fontId="63" fillId="36" borderId="1" xfId="300" applyNumberFormat="1" applyFont="1" applyFill="1" applyBorder="1"/>
    <xf numFmtId="204" fontId="57" fillId="36" borderId="0" xfId="0" applyNumberFormat="1" applyFont="1" applyFill="1"/>
    <xf numFmtId="205" fontId="59" fillId="36" borderId="28" xfId="300" applyNumberFormat="1" applyFont="1" applyFill="1" applyBorder="1"/>
    <xf numFmtId="205" fontId="57" fillId="36" borderId="29" xfId="300" applyNumberFormat="1" applyFont="1" applyFill="1" applyBorder="1"/>
    <xf numFmtId="205" fontId="59" fillId="36" borderId="1" xfId="300" applyNumberFormat="1" applyFont="1" applyFill="1" applyBorder="1"/>
    <xf numFmtId="205" fontId="60" fillId="36" borderId="31" xfId="300" applyNumberFormat="1" applyFont="1" applyFill="1" applyBorder="1"/>
    <xf numFmtId="204" fontId="59" fillId="36" borderId="27" xfId="0" applyNumberFormat="1" applyFont="1" applyFill="1" applyBorder="1"/>
    <xf numFmtId="204" fontId="57" fillId="36" borderId="28" xfId="0" applyNumberFormat="1" applyFont="1" applyFill="1" applyBorder="1"/>
    <xf numFmtId="204" fontId="3" fillId="36" borderId="32" xfId="0" applyNumberFormat="1" applyFont="1" applyFill="1" applyBorder="1"/>
    <xf numFmtId="0" fontId="81" fillId="0" borderId="0" xfId="0" applyFont="1" applyFill="1" applyBorder="1" applyAlignment="1"/>
    <xf numFmtId="0" fontId="59" fillId="0" borderId="0" xfId="0" applyFont="1" applyFill="1" applyBorder="1" applyAlignment="1"/>
    <xf numFmtId="204" fontId="4" fillId="37" borderId="28" xfId="0" applyNumberFormat="1" applyFont="1" applyFill="1" applyBorder="1"/>
    <xf numFmtId="204" fontId="4" fillId="37" borderId="1" xfId="0" applyNumberFormat="1" applyFont="1" applyFill="1" applyBorder="1"/>
    <xf numFmtId="204" fontId="71" fillId="37" borderId="1" xfId="0" applyNumberFormat="1" applyFont="1" applyFill="1" applyBorder="1"/>
  </cellXfs>
  <cellStyles count="316">
    <cellStyle name="# ##0,0\e" xfId="3"/>
    <cellStyle name="# ##0\e" xfId="4"/>
    <cellStyle name="???" xfId="5"/>
    <cellStyle name="_Column1" xfId="6"/>
    <cellStyle name="_Column2" xfId="7"/>
    <cellStyle name="_Column3" xfId="8"/>
    <cellStyle name="_Column4" xfId="9"/>
    <cellStyle name="_Column4_staff - monthly 11-08" xfId="10"/>
    <cellStyle name="_Column4_staff - monthly 11-08_TdB Closing March 2012" xfId="11"/>
    <cellStyle name="_Column5" xfId="12"/>
    <cellStyle name="_Column6" xfId="13"/>
    <cellStyle name="_Column7" xfId="14"/>
    <cellStyle name="_Column7_TdB Closing March 2012" xfId="15"/>
    <cellStyle name="_Data" xfId="16"/>
    <cellStyle name="_Data_Cumulé Conso" xfId="302"/>
    <cellStyle name="_Header" xfId="17"/>
    <cellStyle name="_Row1" xfId="18"/>
    <cellStyle name="_Row2" xfId="19"/>
    <cellStyle name="_Row3" xfId="20"/>
    <cellStyle name="_Row4" xfId="21"/>
    <cellStyle name="_Row4_Cumulé Conso" xfId="303"/>
    <cellStyle name="_Row5" xfId="22"/>
    <cellStyle name="_Row6" xfId="23"/>
    <cellStyle name="_Row7" xfId="24"/>
    <cellStyle name="_Row7_TdB Closing March 2012" xfId="25"/>
    <cellStyle name="0,0_x000d__x000a_NA_x000d__x000a_" xfId="26"/>
    <cellStyle name="0,0_x000d__x000a_NA_x000d__x000a_ 2" xfId="27"/>
    <cellStyle name="0,0_x000d__x000a_NA_x000d__x000a_ 3" xfId="28"/>
    <cellStyle name="20 % - Accent1 2" xfId="29"/>
    <cellStyle name="20 % - Accent2 2" xfId="30"/>
    <cellStyle name="20 % - Accent3 2" xfId="31"/>
    <cellStyle name="20 % - Accent4 2" xfId="32"/>
    <cellStyle name="20 % - Accent5 2" xfId="33"/>
    <cellStyle name="20 % - Accent6 2" xfId="34"/>
    <cellStyle name="20% - Accent1" xfId="35"/>
    <cellStyle name="20% - Accent2" xfId="36"/>
    <cellStyle name="20% - Accent3" xfId="37"/>
    <cellStyle name="20% - Accent4" xfId="38"/>
    <cellStyle name="20% - Accent5" xfId="39"/>
    <cellStyle name="20% - Accent6" xfId="40"/>
    <cellStyle name="20% - Akzent1" xfId="41"/>
    <cellStyle name="20% - Akzent2" xfId="42"/>
    <cellStyle name="20% - Akzent3" xfId="43"/>
    <cellStyle name="20% - Akzent4" xfId="44"/>
    <cellStyle name="20% - Akzent5" xfId="45"/>
    <cellStyle name="20% - Akzent6" xfId="46"/>
    <cellStyle name="40 % - Accent1 2" xfId="47"/>
    <cellStyle name="40 % - Accent2 2" xfId="48"/>
    <cellStyle name="40 % - Accent3 2" xfId="49"/>
    <cellStyle name="40 % - Accent4 2" xfId="50"/>
    <cellStyle name="40 % - Accent5 2" xfId="51"/>
    <cellStyle name="40 % - Accent6 2" xfId="52"/>
    <cellStyle name="40% - Accent1" xfId="53"/>
    <cellStyle name="40% - Accent2" xfId="54"/>
    <cellStyle name="40% - Accent3" xfId="55"/>
    <cellStyle name="40% - Accent4" xfId="56"/>
    <cellStyle name="40% - Accent5" xfId="57"/>
    <cellStyle name="40% - Accent6" xfId="58"/>
    <cellStyle name="40% - Akzent1" xfId="59"/>
    <cellStyle name="40% - Akzent2" xfId="60"/>
    <cellStyle name="40% - Akzent3" xfId="61"/>
    <cellStyle name="40% - Akzent4" xfId="62"/>
    <cellStyle name="40% - Akzent5" xfId="63"/>
    <cellStyle name="40% - Akzent6" xfId="64"/>
    <cellStyle name="60 % - Accent1 2" xfId="65"/>
    <cellStyle name="60 % - Accent2 2" xfId="66"/>
    <cellStyle name="60 % - Accent3 2" xfId="67"/>
    <cellStyle name="60 % - Accent4 2" xfId="68"/>
    <cellStyle name="60 % - Accent5 2" xfId="69"/>
    <cellStyle name="60 % - Accent6 2" xfId="70"/>
    <cellStyle name="60% - Accent1" xfId="71"/>
    <cellStyle name="60% - Accent2" xfId="72"/>
    <cellStyle name="60% - Accent3" xfId="73"/>
    <cellStyle name="60% - Accent4" xfId="74"/>
    <cellStyle name="60% - Accent5" xfId="75"/>
    <cellStyle name="60% - Accent6" xfId="76"/>
    <cellStyle name="60% - Akzent1" xfId="77"/>
    <cellStyle name="60% - Akzent2" xfId="78"/>
    <cellStyle name="60% - Akzent3" xfId="79"/>
    <cellStyle name="60% - Akzent4" xfId="80"/>
    <cellStyle name="60% - Akzent5" xfId="81"/>
    <cellStyle name="60% - Akzent6" xfId="82"/>
    <cellStyle name="Akzent1" xfId="83"/>
    <cellStyle name="Akzent2" xfId="84"/>
    <cellStyle name="Akzent3" xfId="85"/>
    <cellStyle name="Akzent4" xfId="86"/>
    <cellStyle name="Akzent5" xfId="87"/>
    <cellStyle name="Akzent6" xfId="88"/>
    <cellStyle name="Ausgabe" xfId="89"/>
    <cellStyle name="Ausgabe 2" xfId="90"/>
    <cellStyle name="Avertissement 2" xfId="91"/>
    <cellStyle name="Bad" xfId="92"/>
    <cellStyle name="Berechnung" xfId="93"/>
    <cellStyle name="Berechnung 2" xfId="94"/>
    <cellStyle name="Billions" xfId="95"/>
    <cellStyle name="Bps" xfId="96"/>
    <cellStyle name="c_Chorus Model 22 Sep 04 V6 " xfId="97"/>
    <cellStyle name="Calcul 2" xfId="98"/>
    <cellStyle name="Calcul 2 2" xfId="99"/>
    <cellStyle name="Calcul 2 3" xfId="100"/>
    <cellStyle name="Calcul 3" xfId="101"/>
    <cellStyle name="Calcul 3 2" xfId="102"/>
    <cellStyle name="Calcul 3 3" xfId="103"/>
    <cellStyle name="Calculation" xfId="104"/>
    <cellStyle name="Calculation 2" xfId="105"/>
    <cellStyle name="Calculation_Balance sheet" xfId="304"/>
    <cellStyle name="Cellule liée 2" xfId="106"/>
    <cellStyle name="Check Cell" xfId="107"/>
    <cellStyle name="Column Heading" xfId="108"/>
    <cellStyle name="Comma 2" xfId="109"/>
    <cellStyle name="Comma 2 2" xfId="110"/>
    <cellStyle name="Comma 2_Balance sheet" xfId="305"/>
    <cellStyle name="Comma 3" xfId="111"/>
    <cellStyle name="Comma 4" xfId="112"/>
    <cellStyle name="Commentaire 2" xfId="113"/>
    <cellStyle name="Commentaire 2 2" xfId="114"/>
    <cellStyle name="Commentaire 2 3" xfId="115"/>
    <cellStyle name="Commentaire 3" xfId="116"/>
    <cellStyle name="Commentaire 3 2" xfId="117"/>
    <cellStyle name="Commentaire 3 3" xfId="118"/>
    <cellStyle name="d_Chorus Model 22 Sep 04 V6 " xfId="119"/>
    <cellStyle name="Dates" xfId="120"/>
    <cellStyle name="Days" xfId="121"/>
    <cellStyle name="Description" xfId="122"/>
    <cellStyle name="Document title" xfId="123"/>
    <cellStyle name="ecart1" xfId="124"/>
    <cellStyle name="ecart2" xfId="125"/>
    <cellStyle name="ecart3" xfId="126"/>
    <cellStyle name="ecart3b" xfId="127"/>
    <cellStyle name="Eingabe" xfId="128"/>
    <cellStyle name="Eingabe 2" xfId="129"/>
    <cellStyle name="Encours" xfId="130"/>
    <cellStyle name="Entrée 2" xfId="131"/>
    <cellStyle name="Entrée 2 2" xfId="132"/>
    <cellStyle name="Entrée 2 3" xfId="133"/>
    <cellStyle name="Entrée 3" xfId="134"/>
    <cellStyle name="Entrée 3 2" xfId="135"/>
    <cellStyle name="Entrée 3 3" xfId="136"/>
    <cellStyle name="Ergebnis" xfId="137"/>
    <cellStyle name="Ergebnis 2" xfId="138"/>
    <cellStyle name="Erklärender Text" xfId="139"/>
    <cellStyle name="Euro" xfId="140"/>
    <cellStyle name="Euro 2" xfId="141"/>
    <cellStyle name="Explanatory Text" xfId="142"/>
    <cellStyle name="flash1" xfId="143"/>
    <cellStyle name="flash1 2" xfId="144"/>
    <cellStyle name="flash1 3" xfId="145"/>
    <cellStyle name="flash2" xfId="146"/>
    <cellStyle name="flash3" xfId="147"/>
    <cellStyle name="flash3b" xfId="148"/>
    <cellStyle name="Fond_bleu" xfId="149"/>
    <cellStyle name="Formula" xfId="150"/>
    <cellStyle name="Good" xfId="151"/>
    <cellStyle name="Growth" xfId="152"/>
    <cellStyle name="Gut" xfId="153"/>
    <cellStyle name="Hardplug" xfId="154"/>
    <cellStyle name="Hardplug 2" xfId="155"/>
    <cellStyle name="Hardplug 2 2" xfId="156"/>
    <cellStyle name="Hardplug 2 3" xfId="157"/>
    <cellStyle name="Hardplug 3" xfId="158"/>
    <cellStyle name="Hardplug 4" xfId="159"/>
    <cellStyle name="Heading" xfId="160"/>
    <cellStyle name="Heading 1" xfId="161"/>
    <cellStyle name="Heading 2" xfId="162"/>
    <cellStyle name="Heading 2 2" xfId="163"/>
    <cellStyle name="Heading 2 3" xfId="164"/>
    <cellStyle name="Heading 2 4" xfId="165"/>
    <cellStyle name="Heading 2_Balance sheet" xfId="306"/>
    <cellStyle name="Heading 3" xfId="166"/>
    <cellStyle name="Heading 4" xfId="167"/>
    <cellStyle name="Heading 5" xfId="168"/>
    <cellStyle name="Heading 6" xfId="169"/>
    <cellStyle name="Heading Bar" xfId="170"/>
    <cellStyle name="Input" xfId="171"/>
    <cellStyle name="Input 2" xfId="172"/>
    <cellStyle name="Input optional" xfId="173"/>
    <cellStyle name="Input optional 2" xfId="174"/>
    <cellStyle name="Input optional 2 2" xfId="175"/>
    <cellStyle name="Input optional 2 3" xfId="176"/>
    <cellStyle name="Input optional 3" xfId="177"/>
    <cellStyle name="Input optional 4" xfId="178"/>
    <cellStyle name="Input_Balance sheet" xfId="307"/>
    <cellStyle name="Insatisfaisant 2" xfId="179"/>
    <cellStyle name="Linked Cell" xfId="180"/>
    <cellStyle name="Merged column heading 1" xfId="181"/>
    <cellStyle name="Merged column heading 2" xfId="182"/>
    <cellStyle name="Migliaia (0)_0997C" xfId="183"/>
    <cellStyle name="Millares [0]_MARG94" xfId="184"/>
    <cellStyle name="Millares_MARG94" xfId="185"/>
    <cellStyle name="Milliers" xfId="301" builtinId="3"/>
    <cellStyle name="Milliers 2" xfId="186"/>
    <cellStyle name="Milliers 2 2" xfId="187"/>
    <cellStyle name="Milliers 2 2 2" xfId="188"/>
    <cellStyle name="Milliers 3" xfId="189"/>
    <cellStyle name="Millions" xfId="190"/>
    <cellStyle name="Moneda [0]_MARG94" xfId="191"/>
    <cellStyle name="Moneda_MARG94" xfId="192"/>
    <cellStyle name="Montant" xfId="193"/>
    <cellStyle name="Montant 2" xfId="194"/>
    <cellStyle name="Montant%NonSigné" xfId="195"/>
    <cellStyle name="Montant_Balance sheet" xfId="308"/>
    <cellStyle name="Multiple" xfId="196"/>
    <cellStyle name="Multiple Sales" xfId="197"/>
    <cellStyle name="Name" xfId="198"/>
    <cellStyle name="Neutral" xfId="199"/>
    <cellStyle name="Neutre 2" xfId="200"/>
    <cellStyle name="Normal" xfId="0" builtinId="0"/>
    <cellStyle name="Normal 13" xfId="201"/>
    <cellStyle name="Normal 13 2" xfId="202"/>
    <cellStyle name="Normal 13_Cumulé Conso" xfId="309"/>
    <cellStyle name="Normal 2" xfId="2"/>
    <cellStyle name="Normal 2 2" xfId="203"/>
    <cellStyle name="Normal 2 2 2" xfId="204"/>
    <cellStyle name="Normal 2 2 2 2" xfId="205"/>
    <cellStyle name="Normal 2 2 3" xfId="206"/>
    <cellStyle name="Normal 2 2_Balance sheet" xfId="310"/>
    <cellStyle name="Normal 2 3" xfId="207"/>
    <cellStyle name="Normal 2 4" xfId="208"/>
    <cellStyle name="Normal 3" xfId="209"/>
    <cellStyle name="Normal 3 2" xfId="210"/>
    <cellStyle name="Normal 3 3" xfId="211"/>
    <cellStyle name="Normal 3_Balance sheet" xfId="311"/>
    <cellStyle name="Normal 4" xfId="212"/>
    <cellStyle name="Normal 4 2" xfId="213"/>
    <cellStyle name="Normal 5" xfId="214"/>
    <cellStyle name="Normal_BSS Germany 2007" xfId="1"/>
    <cellStyle name="Normale_NuovoBilancioFRA" xfId="215"/>
    <cellStyle name="Normalny_Arkusz1_1" xfId="216"/>
    <cellStyle name="Note" xfId="217"/>
    <cellStyle name="Note 2" xfId="218"/>
    <cellStyle name="Note_Balance sheet" xfId="312"/>
    <cellStyle name="Notiz" xfId="219"/>
    <cellStyle name="Notiz 2" xfId="220"/>
    <cellStyle name="Onedec_FT Valuation " xfId="221"/>
    <cellStyle name="Output" xfId="222"/>
    <cellStyle name="Output 2" xfId="223"/>
    <cellStyle name="Output_Balance sheet" xfId="313"/>
    <cellStyle name="p " xfId="224"/>
    <cellStyle name="p_Chorus Model 22 Sep 04 V6 " xfId="225"/>
    <cellStyle name="Percent 2" xfId="226"/>
    <cellStyle name="Percent 2 2" xfId="227"/>
    <cellStyle name="Percent 2 3" xfId="228"/>
    <cellStyle name="Percent 3" xfId="229"/>
    <cellStyle name="Percent without Comma" xfId="230"/>
    <cellStyle name="plan1" xfId="231"/>
    <cellStyle name="plan2" xfId="232"/>
    <cellStyle name="plan3" xfId="233"/>
    <cellStyle name="plan3b" xfId="234"/>
    <cellStyle name="Pourcentage" xfId="300" builtinId="5"/>
    <cellStyle name="Pourcentage 10" xfId="235"/>
    <cellStyle name="Pourcentage 2" xfId="236"/>
    <cellStyle name="Pourcentage 2 2" xfId="237"/>
    <cellStyle name="Pourcentage 2 2 2" xfId="314"/>
    <cellStyle name="Pourcentage 2 3" xfId="238"/>
    <cellStyle name="Pourcentage 2 4" xfId="239"/>
    <cellStyle name="Pourcentage 3" xfId="240"/>
    <cellStyle name="Pourcentage 3 2" xfId="241"/>
    <cellStyle name="Pourcentage 3 3" xfId="242"/>
    <cellStyle name="Pourcentage 9 2" xfId="243"/>
    <cellStyle name="Price" xfId="244"/>
    <cellStyle name="Row heading 1" xfId="245"/>
    <cellStyle name="Row heading 2" xfId="246"/>
    <cellStyle name="Row heading 3" xfId="247"/>
    <cellStyle name="s_Valuation " xfId="248"/>
    <cellStyle name="Satisfaisant 2" xfId="249"/>
    <cellStyle name="Schlecht" xfId="250"/>
    <cellStyle name="Sortie 2" xfId="251"/>
    <cellStyle name="Sortie 2 2" xfId="252"/>
    <cellStyle name="Sortie 2 3" xfId="253"/>
    <cellStyle name="Sortie 3" xfId="254"/>
    <cellStyle name="Sortie 3 2" xfId="255"/>
    <cellStyle name="Sortie 3 3" xfId="256"/>
    <cellStyle name="ssp " xfId="257"/>
    <cellStyle name="Standard_~1415470" xfId="258"/>
    <cellStyle name="Style 1" xfId="259"/>
    <cellStyle name="t_DCF Assumptions Benchmarking (Nov 02) " xfId="260"/>
    <cellStyle name="t_DCF Assumptions Benchmarking (Nov 02)  2" xfId="261"/>
    <cellStyle name="Text" xfId="262"/>
    <cellStyle name="texte date" xfId="263"/>
    <cellStyle name="Texte explicatif 2" xfId="264"/>
    <cellStyle name="texte1" xfId="265"/>
    <cellStyle name="texte1 2" xfId="266"/>
    <cellStyle name="texte1 3" xfId="267"/>
    <cellStyle name="texte2" xfId="268"/>
    <cellStyle name="texte3" xfId="269"/>
    <cellStyle name="Thousands" xfId="270"/>
    <cellStyle name="Title" xfId="271"/>
    <cellStyle name="Titre 1" xfId="315"/>
    <cellStyle name="Titre 2" xfId="272"/>
    <cellStyle name="Titre 1 2" xfId="273"/>
    <cellStyle name="Titre 2 2" xfId="274"/>
    <cellStyle name="Titre 3 2" xfId="275"/>
    <cellStyle name="Titre 3 2 2" xfId="276"/>
    <cellStyle name="Titre 3 3" xfId="277"/>
    <cellStyle name="Titre 4 2" xfId="278"/>
    <cellStyle name="Überschrift" xfId="279"/>
    <cellStyle name="Überschrift 1" xfId="280"/>
    <cellStyle name="Überschrift 2" xfId="281"/>
    <cellStyle name="Überschrift 3" xfId="282"/>
    <cellStyle name="Überschrift 4" xfId="283"/>
    <cellStyle name="Valuta (0)_0697I" xfId="284"/>
    <cellStyle name="Vérification 2" xfId="285"/>
    <cellStyle name="Verknüpfte Zelle" xfId="286"/>
    <cellStyle name="Währung [0]_ekv" xfId="287"/>
    <cellStyle name="Warnender Text" xfId="288"/>
    <cellStyle name="Warning" xfId="289"/>
    <cellStyle name="Warning Text" xfId="290"/>
    <cellStyle name="Year" xfId="291"/>
    <cellStyle name="Years" xfId="292"/>
    <cellStyle name="Zelle überprüfen" xfId="293"/>
    <cellStyle name="Ввод " xfId="294"/>
    <cellStyle name="Ввод  2" xfId="295"/>
    <cellStyle name="Ввод  2 2" xfId="296"/>
    <cellStyle name="Ввод  2 3" xfId="297"/>
    <cellStyle name="Ввод  3" xfId="298"/>
    <cellStyle name="Ввод  4" xfId="299"/>
  </cellStyles>
  <dxfs count="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D1F0F1"/>
      <color rgb="FFFFFFCC"/>
      <color rgb="FF46C2C7"/>
      <color rgb="FF03365F"/>
      <color rgb="FF3E5077"/>
      <color rgb="FF18B3B9"/>
      <color rgb="FFEDF9F9"/>
      <color rgb="FFA3E1E3"/>
      <color rgb="FFE0F1E5"/>
      <color rgb="FF61B57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0</xdr:colOff>
      <xdr:row>8</xdr:row>
      <xdr:rowOff>47623</xdr:rowOff>
    </xdr:from>
    <xdr:ext cx="4899315" cy="444802"/>
    <mc:AlternateContent xmlns:mc="http://schemas.openxmlformats.org/markup-compatibility/2006" xmlns:a14="http://schemas.microsoft.com/office/drawing/2010/main">
      <mc:Choice Requires="a14">
        <xdr:sp macro="" textlink="">
          <xdr:nvSpPr>
            <xdr:cNvPr id="3" name="ZoneTexte 2"/>
            <xdr:cNvSpPr txBox="1"/>
          </xdr:nvSpPr>
          <xdr:spPr>
            <a:xfrm>
              <a:off x="7470198" y="1419223"/>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a:rPr>
                        </m:ctrlPr>
                      </m:fPr>
                      <m:num>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𝑩</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3" name="ZoneTexte 2"/>
            <xdr:cNvSpPr txBox="1"/>
          </xdr:nvSpPr>
          <xdr:spPr>
            <a:xfrm>
              <a:off x="7470198" y="1419223"/>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𝒃𝒆𝒇𝒐𝒓𝒆 𝒓𝒆𝒊𝒏𝒔𝒖𝒓𝒂𝒏𝒄𝒆=(</a:t>
              </a:r>
              <a:r>
                <a:rPr lang="fr-FR" sz="1100" b="0" i="0">
                  <a:solidFill>
                    <a:srgbClr val="18B3B9"/>
                  </a:solidFill>
                  <a:latin typeface="Cambria Math"/>
                </a:rPr>
                <a:t>𝑐𝑙𝑎𝑖𝑚𝑠 𝑒𝑥𝑝𝑒𝑛𝑠𝑒𝑠 </a:t>
              </a:r>
              <a:r>
                <a:rPr lang="fr-FR" sz="1100" b="1" i="0">
                  <a:solidFill>
                    <a:srgbClr val="18B3B9"/>
                  </a:solidFill>
                  <a:latin typeface="Cambria Math"/>
                </a:rPr>
                <a:t>(𝑩))/(</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17</xdr:col>
      <xdr:colOff>0</xdr:colOff>
      <xdr:row>11</xdr:row>
      <xdr:rowOff>110836</xdr:rowOff>
    </xdr:from>
    <xdr:ext cx="4899315" cy="444802"/>
    <mc:AlternateContent xmlns:mc="http://schemas.openxmlformats.org/markup-compatibility/2006" xmlns:a14="http://schemas.microsoft.com/office/drawing/2010/main">
      <mc:Choice Requires="a14">
        <xdr:sp macro="" textlink="">
          <xdr:nvSpPr>
            <xdr:cNvPr id="5" name="ZoneTexte 4"/>
            <xdr:cNvSpPr txBox="1"/>
          </xdr:nvSpPr>
          <xdr:spPr>
            <a:xfrm>
              <a:off x="7470198" y="1968211"/>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a:rPr>
                        </m:ctrlPr>
                      </m:fPr>
                      <m:num>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𝑬</m:t>
                        </m:r>
                        <m:r>
                          <a:rPr lang="fr-FR" sz="1100" b="1" i="1">
                            <a:solidFill>
                              <a:srgbClr val="18B3B9"/>
                            </a:solidFill>
                            <a:latin typeface="Cambria Math"/>
                          </a:rPr>
                          <m:t>)</m:t>
                        </m:r>
                      </m:num>
                      <m:den>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𝑫</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5" name="ZoneTexte 4"/>
            <xdr:cNvSpPr txBox="1"/>
          </xdr:nvSpPr>
          <xdr:spPr>
            <a:xfrm>
              <a:off x="7470198" y="1968211"/>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𝒂𝒇𝒕𝒆𝒓 𝒓𝒆𝒊𝒏𝒔𝒖𝒓𝒂𝒏𝒄𝒆=(</a:t>
              </a:r>
              <a:r>
                <a:rPr lang="fr-FR" sz="1100" b="0" i="0">
                  <a:solidFill>
                    <a:srgbClr val="18B3B9"/>
                  </a:solidFill>
                  <a:latin typeface="Cambria Math"/>
                </a:rPr>
                <a:t>𝑛𝑒𝑡 𝑐𝑙𝑎𝑖𝑚𝑠 𝑒𝑥𝑝𝑒𝑛𝑠𝑒𝑠 </a:t>
              </a:r>
              <a:r>
                <a:rPr lang="fr-FR" sz="1100" b="1" i="0">
                  <a:solidFill>
                    <a:srgbClr val="18B3B9"/>
                  </a:solidFill>
                  <a:latin typeface="Cambria Math"/>
                </a:rPr>
                <a:t>(𝑬))/(</a:t>
              </a:r>
              <a:r>
                <a:rPr lang="fr-FR" sz="1100" b="0" i="0">
                  <a:solidFill>
                    <a:srgbClr val="18B3B9"/>
                  </a:solidFill>
                  <a:latin typeface="Cambria Math"/>
                </a:rPr>
                <a:t>𝑛𝑒𝑡 𝑒𝑎𝑟𝑛𝑒𝑑 𝑝𝑟𝑒𝑚𝑖𝑢𝑚𝑠 </a:t>
              </a:r>
              <a:r>
                <a:rPr lang="fr-FR" sz="1100" b="1" i="0">
                  <a:solidFill>
                    <a:srgbClr val="18B3B9"/>
                  </a:solidFill>
                  <a:latin typeface="Cambria Math"/>
                </a:rPr>
                <a:t>(𝑫))</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17</xdr:col>
      <xdr:colOff>0</xdr:colOff>
      <xdr:row>15</xdr:row>
      <xdr:rowOff>0</xdr:rowOff>
    </xdr:from>
    <xdr:ext cx="8217477" cy="444802"/>
    <mc:AlternateContent xmlns:mc="http://schemas.openxmlformats.org/markup-compatibility/2006" xmlns:a14="http://schemas.microsoft.com/office/drawing/2010/main">
      <mc:Choice Requires="a14">
        <xdr:sp macro="" textlink="">
          <xdr:nvSpPr>
            <xdr:cNvPr id="6" name="ZoneTexte 5"/>
            <xdr:cNvSpPr txBox="1"/>
          </xdr:nvSpPr>
          <xdr:spPr>
            <a:xfrm>
              <a:off x="7470198" y="2564822"/>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𝒄𝒐𝒔𝒕</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a:rPr>
                        </m:ctrlPr>
                      </m:fPr>
                      <m:num>
                        <m:r>
                          <a:rPr lang="fr-FR" sz="1100" b="0" i="1">
                            <a:solidFill>
                              <a:srgbClr val="18B3B9"/>
                            </a:solidFill>
                            <a:latin typeface="Cambria Math"/>
                          </a:rPr>
                          <m:t>𝑡𝑒𝑐h𝑛𝑖𝑐𝑎𝑙</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𝑜𝑓</m:t>
                        </m:r>
                        <m:r>
                          <a:rPr lang="fr-FR" sz="1100" b="0" i="1">
                            <a:solidFill>
                              <a:srgbClr val="18B3B9"/>
                            </a:solidFill>
                            <a:latin typeface="Cambria Math"/>
                          </a:rPr>
                          <m:t> </m:t>
                        </m:r>
                        <m:r>
                          <a:rPr lang="fr-FR" sz="1100" b="0" i="1">
                            <a:solidFill>
                              <a:srgbClr val="18B3B9"/>
                            </a:solidFill>
                            <a:latin typeface="Cambria Math"/>
                          </a:rPr>
                          <m:t>𝑟𝑒𝑣𝑒𝑛𝑢𝑒𝑠</m:t>
                        </m:r>
                        <m:r>
                          <a:rPr lang="fr-FR" sz="1100" b="0" i="1">
                            <a:solidFill>
                              <a:srgbClr val="18B3B9"/>
                            </a:solidFill>
                            <a:latin typeface="Cambria Math"/>
                          </a:rPr>
                          <m:t> </m:t>
                        </m:r>
                        <m:r>
                          <a:rPr lang="fr-FR" sz="1100" b="0" i="1">
                            <a:solidFill>
                              <a:srgbClr val="18B3B9"/>
                            </a:solidFill>
                            <a:latin typeface="Cambria Math"/>
                          </a:rPr>
                          <m:t>𝑓𝑟𝑜𝑚</m:t>
                        </m:r>
                        <m:r>
                          <a:rPr lang="fr-FR" sz="1100" b="0" i="1">
                            <a:solidFill>
                              <a:srgbClr val="18B3B9"/>
                            </a:solidFill>
                            <a:latin typeface="Cambria Math"/>
                          </a:rPr>
                          <m:t> </m:t>
                        </m:r>
                        <m:r>
                          <a:rPr lang="fr-FR" sz="1100" b="0" i="1">
                            <a:solidFill>
                              <a:srgbClr val="18B3B9"/>
                            </a:solidFill>
                            <a:latin typeface="Cambria Math"/>
                          </a:rPr>
                          <m:t>𝑜𝑡h𝑒𝑟</m:t>
                        </m:r>
                        <m:r>
                          <a:rPr lang="fr-FR" sz="1100" b="0" i="1">
                            <a:solidFill>
                              <a:srgbClr val="18B3B9"/>
                            </a:solidFill>
                            <a:latin typeface="Cambria Math"/>
                          </a:rPr>
                          <m:t> </m:t>
                        </m:r>
                        <m:r>
                          <a:rPr lang="fr-FR" sz="1100" b="0" i="1">
                            <a:solidFill>
                              <a:srgbClr val="18B3B9"/>
                            </a:solidFill>
                            <a:latin typeface="Cambria Math"/>
                          </a:rPr>
                          <m:t>𝑠𝑒𝑟𝑣𝑖𝑐𝑒𝑠</m:t>
                        </m:r>
                        <m:r>
                          <a:rPr lang="fr-FR" sz="1100" b="0" i="1">
                            <a:solidFill>
                              <a:srgbClr val="18B3B9"/>
                            </a:solidFill>
                            <a:latin typeface="Cambria Math"/>
                          </a:rPr>
                          <m:t>  </m:t>
                        </m:r>
                        <m:r>
                          <a:rPr lang="fr-FR" sz="1100" b="0" i="1">
                            <a:solidFill>
                              <a:srgbClr val="18B3B9"/>
                            </a:solidFill>
                            <a:latin typeface="Cambria Math"/>
                          </a:rPr>
                          <m:t>𝑏𝑒𝑓𝑜𝑟𝑒</m:t>
                        </m:r>
                        <m:r>
                          <a:rPr lang="fr-FR" sz="1100" b="0" i="1">
                            <a:solidFill>
                              <a:srgbClr val="18B3B9"/>
                            </a:solidFill>
                            <a:latin typeface="Cambria Math"/>
                          </a:rPr>
                          <m:t> </m:t>
                        </m:r>
                        <m:r>
                          <a:rPr lang="fr-FR" sz="1100" b="0" i="1">
                            <a:solidFill>
                              <a:srgbClr val="18B3B9"/>
                            </a:solidFill>
                            <a:latin typeface="Cambria Math"/>
                          </a:rPr>
                          <m:t>𝑟𝑒𝑖𝑛𝑠𝑢𝑟𝑎𝑛𝑐𝑒</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𝑪</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6" name="ZoneTexte 5"/>
            <xdr:cNvSpPr txBox="1"/>
          </xdr:nvSpPr>
          <xdr:spPr>
            <a:xfrm>
              <a:off x="7470198" y="2564822"/>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𝒄𝒐𝒔𝒕 𝒓𝒂𝒕𝒊𝒐 𝒃𝒆𝒇𝒐𝒓𝒆 𝒓𝒆𝒊𝒏𝒔𝒖𝒓𝒂𝒏𝒄𝒆=(</a:t>
              </a:r>
              <a:r>
                <a:rPr lang="fr-FR" sz="1100" b="0" i="0">
                  <a:solidFill>
                    <a:srgbClr val="18B3B9"/>
                  </a:solidFill>
                  <a:latin typeface="Cambria Math"/>
                </a:rPr>
                <a:t>𝑡𝑒𝑐ℎ𝑛𝑖𝑐𝑎𝑙 𝑒𝑥𝑝𝑒𝑛𝑠𝑒𝑠, 𝑛𝑒𝑡 𝑜𝑓 𝑟𝑒𝑣𝑒𝑛𝑢𝑒𝑠 𝑓𝑟𝑜𝑚 𝑜𝑡ℎ𝑒𝑟 𝑠𝑒𝑟𝑣𝑖𝑐𝑒𝑠  𝑏𝑒𝑓𝑜𝑟𝑒 𝑟𝑒𝑖𝑛𝑠𝑢𝑟𝑎𝑛𝑐𝑒 </a:t>
              </a:r>
              <a:r>
                <a:rPr lang="fr-FR" sz="1100" b="1" i="0">
                  <a:solidFill>
                    <a:srgbClr val="18B3B9"/>
                  </a:solidFill>
                  <a:latin typeface="Cambria Math"/>
                </a:rPr>
                <a:t>(𝑪))/(</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17</xdr:col>
      <xdr:colOff>0</xdr:colOff>
      <xdr:row>17</xdr:row>
      <xdr:rowOff>151537</xdr:rowOff>
    </xdr:from>
    <xdr:ext cx="8026977" cy="444802"/>
    <mc:AlternateContent xmlns:mc="http://schemas.openxmlformats.org/markup-compatibility/2006" xmlns:a14="http://schemas.microsoft.com/office/drawing/2010/main">
      <mc:Choice Requires="a14">
        <xdr:sp macro="" textlink="">
          <xdr:nvSpPr>
            <xdr:cNvPr id="7" name="ZoneTexte 6"/>
            <xdr:cNvSpPr txBox="1"/>
          </xdr:nvSpPr>
          <xdr:spPr>
            <a:xfrm>
              <a:off x="7470198" y="31519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ea typeface="+mn-ea"/>
                        <a:cs typeface="+mn-cs"/>
                      </a:rPr>
                      <m:t>𝒄𝒐𝒔𝒕</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𝒓𝒂𝒕𝒊𝒐</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𝒂𝒇𝒕𝒆𝒓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𝒓𝒆𝒊𝒏𝒔𝒖𝒓𝒂𝒏𝒄𝒆</m:t>
                    </m:r>
                    <m:r>
                      <a:rPr lang="fr-FR" sz="1100" b="1" i="1">
                        <a:solidFill>
                          <a:srgbClr val="18B3B9"/>
                        </a:solidFill>
                        <a:latin typeface="Cambria Math"/>
                        <a:ea typeface="+mn-ea"/>
                        <a:cs typeface="+mn-cs"/>
                      </a:rPr>
                      <m:t>=</m:t>
                    </m:r>
                    <m:f>
                      <m:fPr>
                        <m:ctrlPr>
                          <a:rPr lang="fr-FR" sz="1100" b="1" i="1">
                            <a:solidFill>
                              <a:srgbClr val="18B3B9"/>
                            </a:solidFill>
                            <a:latin typeface="Cambria Math"/>
                            <a:ea typeface="+mn-ea"/>
                            <a:cs typeface="+mn-cs"/>
                          </a:rPr>
                        </m:ctrlPr>
                      </m:fPr>
                      <m:num>
                        <m:r>
                          <a:rPr lang="fr-FR" sz="1100" b="1" i="1">
                            <a:solidFill>
                              <a:srgbClr val="18B3B9"/>
                            </a:solidFill>
                            <a:latin typeface="Cambria Math"/>
                            <a:ea typeface="+mn-ea"/>
                            <a:cs typeface="+mn-cs"/>
                          </a:rPr>
                          <m:t>𝑡𝑒𝑐h𝑛𝑖𝑐𝑎𝑙</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𝑒𝑥𝑝𝑒𝑛𝑠𝑒𝑠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𝑟𝑒𝑣𝑒𝑛𝑢𝑒𝑠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𝑓𝑟𝑜𝑚</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𝑜𝑡h𝑒𝑟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𝑠𝑒𝑟𝑣𝑖𝑐𝑒𝑠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𝑎𝑓𝑡𝑒𝑟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𝑟𝑒𝑖𝑛𝑠𝑢𝑟𝑎𝑛𝑐𝑒</m:t>
                        </m:r>
                        <m:r>
                          <a:rPr lang="fr-FR" sz="1100" b="1" i="1">
                            <a:solidFill>
                              <a:srgbClr val="18B3B9"/>
                            </a:solidFill>
                            <a:latin typeface="Cambria Math"/>
                            <a:ea typeface="+mn-ea"/>
                            <a:cs typeface="+mn-cs"/>
                          </a:rPr>
                          <m:t>(</m:t>
                        </m:r>
                        <m:r>
                          <a:rPr lang="fr-FR" sz="1100" b="1" i="1">
                            <a:solidFill>
                              <a:srgbClr val="18B3B9"/>
                            </a:solidFill>
                            <a:latin typeface="Cambria Math"/>
                            <a:ea typeface="+mn-ea"/>
                            <a:cs typeface="+mn-cs"/>
                          </a:rPr>
                          <m:t>𝑭</m:t>
                        </m:r>
                        <m:r>
                          <a:rPr lang="fr-FR" sz="1100" b="1" i="1">
                            <a:solidFill>
                              <a:srgbClr val="18B3B9"/>
                            </a:solidFill>
                            <a:latin typeface="Cambria Math"/>
                            <a:ea typeface="+mn-ea"/>
                            <a:cs typeface="+mn-cs"/>
                          </a:rPr>
                          <m:t>)</m:t>
                        </m:r>
                      </m:num>
                      <m:den>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𝑒𝑎𝑟𝑛𝑒𝑑</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𝑝𝑟𝑒𝑚𝑖𝑢𝑚𝑠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𝑫</m:t>
                        </m:r>
                        <m:r>
                          <a:rPr lang="fr-FR" sz="1100" b="1" i="1">
                            <a:solidFill>
                              <a:srgbClr val="18B3B9"/>
                            </a:solidFill>
                            <a:latin typeface="Cambria Math"/>
                            <a:ea typeface="+mn-ea"/>
                            <a:cs typeface="+mn-cs"/>
                          </a:rPr>
                          <m:t>)</m:t>
                        </m:r>
                      </m:den>
                    </m:f>
                  </m:oMath>
                </m:oMathPara>
              </a14:m>
              <a:endParaRPr lang="fr-FR" sz="1100" b="1" i="1">
                <a:solidFill>
                  <a:srgbClr val="18B3B9"/>
                </a:solidFill>
                <a:latin typeface="Cambria Math"/>
                <a:ea typeface="+mn-ea"/>
                <a:cs typeface="+mn-cs"/>
              </a:endParaRPr>
            </a:p>
          </xdr:txBody>
        </xdr:sp>
      </mc:Choice>
      <mc:Fallback xmlns="">
        <xdr:sp macro="" textlink="">
          <xdr:nvSpPr>
            <xdr:cNvPr id="7" name="ZoneTexte 6"/>
            <xdr:cNvSpPr txBox="1"/>
          </xdr:nvSpPr>
          <xdr:spPr>
            <a:xfrm>
              <a:off x="7470198" y="31519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ea typeface="+mn-ea"/>
                  <a:cs typeface="+mn-cs"/>
                </a:rPr>
                <a:t>𝒄𝒐𝒔𝒕 𝒓𝒂𝒕𝒊𝒐 𝒂𝒇𝒕𝒆𝒓 𝒓𝒆𝒊𝒏𝒔𝒖𝒓𝒂𝒏𝒄𝒆=(𝑡𝑒𝑐ℎ𝑛𝑖𝑐𝑎𝑙 𝑒𝑥𝑝𝑒𝑛𝑠𝑒𝑠, 𝑛𝑒𝑡 𝑜𝑓 𝑟𝑒𝑣𝑒𝑛𝑢𝑒𝑠 𝑓𝑟𝑜𝑚 𝑜𝑡ℎ𝑒𝑟 𝑠𝑒𝑟𝑣𝑖𝑐𝑒𝑠 𝑎𝑓𝑡𝑒𝑟 𝑟𝑒𝑖𝑛𝑠𝑢𝑟𝑎𝑛𝑐𝑒(𝑭))/(𝑛𝑒𝑡 𝑒𝑎𝑟𝑛𝑒𝑑 𝑝𝑟𝑒𝑚𝑖𝑢𝑚𝑠 (𝑫))</a:t>
              </a:r>
              <a:endParaRPr lang="fr-FR" sz="1100" b="1" i="1">
                <a:solidFill>
                  <a:srgbClr val="18B3B9"/>
                </a:solidFill>
                <a:latin typeface="Cambria Math"/>
                <a:ea typeface="+mn-ea"/>
                <a:cs typeface="+mn-cs"/>
              </a:endParaRPr>
            </a:p>
          </xdr:txBody>
        </xdr:sp>
      </mc:Fallback>
    </mc:AlternateContent>
    <xdr:clientData/>
  </xdr:oneCellAnchor>
  <xdr:oneCellAnchor>
    <xdr:from>
      <xdr:col>17</xdr:col>
      <xdr:colOff>59748</xdr:colOff>
      <xdr:row>25</xdr:row>
      <xdr:rowOff>51089</xdr:rowOff>
    </xdr:from>
    <xdr:ext cx="8494568" cy="361959"/>
    <mc:AlternateContent xmlns:mc="http://schemas.openxmlformats.org/markup-compatibility/2006" xmlns:a14="http://schemas.microsoft.com/office/drawing/2010/main">
      <mc:Choice Requires="a14">
        <xdr:sp macro="" textlink="">
          <xdr:nvSpPr>
            <xdr:cNvPr id="8" name="ZoneTexte 7"/>
            <xdr:cNvSpPr txBox="1"/>
          </xdr:nvSpPr>
          <xdr:spPr>
            <a:xfrm>
              <a:off x="7536873" y="452783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𝐵</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before reinsuranc</a:t>
              </a:r>
              <a14:m>
                <m:oMath xmlns:m="http://schemas.openxmlformats.org/officeDocument/2006/math">
                  <m:r>
                    <a:rPr lang="fr-FR" sz="1100" b="0" i="1">
                      <a:solidFill>
                        <a:srgbClr val="18B3B9"/>
                      </a:solidFill>
                      <a:latin typeface="Cambria Math"/>
                      <a:ea typeface="Cambria Math" panose="02040503050406030204" pitchFamily="18" charset="0"/>
                    </a:rPr>
                    <m:t>𝑒</m:t>
                  </m:r>
                  <m:r>
                    <a:rPr lang="fr-FR" sz="1100" b="0" i="1">
                      <a:solidFill>
                        <a:srgbClr val="18B3B9"/>
                      </a:solidFill>
                      <a:latin typeface="Cambria Math"/>
                      <a:ea typeface="Cambria Math" panose="02040503050406030204" pitchFamily="18" charset="0"/>
                    </a:rPr>
                    <m:t> </m:t>
                  </m:r>
                  <m:f>
                    <m:fPr>
                      <m:ctrlPr>
                        <a:rPr lang="fr-FR" sz="1100" b="0" i="1">
                          <a:solidFill>
                            <a:srgbClr val="18B3B9"/>
                          </a:solidFill>
                          <a:latin typeface="Cambria Math"/>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𝐶</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8" name="ZoneTexte 7"/>
            <xdr:cNvSpPr txBox="1"/>
          </xdr:nvSpPr>
          <xdr:spPr>
            <a:xfrm>
              <a:off x="7536873" y="452783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𝒃𝒆𝒇𝒐𝒓𝒆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((𝐵))/((𝐴))</a:t>
              </a:r>
              <a:r>
                <a:rPr lang="fr-FR" sz="1100" b="0" i="1">
                  <a:solidFill>
                    <a:srgbClr val="18B3B9"/>
                  </a:solidFill>
                  <a:latin typeface="Cambria Math" panose="02040503050406030204" pitchFamily="18" charset="0"/>
                  <a:ea typeface="Cambria Math" panose="02040503050406030204" pitchFamily="18" charset="0"/>
                </a:rPr>
                <a:t>+ cost ratio before reinsuranc</a:t>
              </a:r>
              <a:r>
                <a:rPr lang="fr-FR" sz="1100" b="0" i="0">
                  <a:solidFill>
                    <a:srgbClr val="18B3B9"/>
                  </a:solidFill>
                  <a:latin typeface="Cambria Math"/>
                  <a:ea typeface="Cambria Math" panose="02040503050406030204" pitchFamily="18" charset="0"/>
                </a:rPr>
                <a:t>𝑒  ((𝐶))/((𝐴))</a:t>
              </a:r>
              <a:r>
                <a:rPr lang="fr-FR" sz="1100" b="1">
                  <a:solidFill>
                    <a:srgbClr val="18B3B9"/>
                  </a:solidFill>
                  <a:latin typeface="Arial Narrow" panose="020B0606020202030204" pitchFamily="34" charset="0"/>
                </a:rPr>
                <a:t> </a:t>
              </a:r>
            </a:p>
          </xdr:txBody>
        </xdr:sp>
      </mc:Fallback>
    </mc:AlternateContent>
    <xdr:clientData/>
  </xdr:oneCellAnchor>
  <xdr:oneCellAnchor>
    <xdr:from>
      <xdr:col>17</xdr:col>
      <xdr:colOff>40698</xdr:colOff>
      <xdr:row>27</xdr:row>
      <xdr:rowOff>141143</xdr:rowOff>
    </xdr:from>
    <xdr:ext cx="7162800" cy="369397"/>
    <mc:AlternateContent xmlns:mc="http://schemas.openxmlformats.org/markup-compatibility/2006" xmlns:a14="http://schemas.microsoft.com/office/drawing/2010/main">
      <mc:Choice Requires="a14">
        <xdr:sp macro="" textlink="">
          <xdr:nvSpPr>
            <xdr:cNvPr id="9" name="ZoneTexte 8"/>
            <xdr:cNvSpPr txBox="1"/>
          </xdr:nvSpPr>
          <xdr:spPr>
            <a:xfrm>
              <a:off x="7517823" y="495126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14:m>
                <m:oMath xmlns:m="http://schemas.openxmlformats.org/officeDocument/2006/math">
                  <m:f>
                    <m:fPr>
                      <m:ctrlPr>
                        <a:rPr lang="fr-FR" sz="1100" b="0" i="1">
                          <a:solidFill>
                            <a:srgbClr val="18B3B9"/>
                          </a:solidFill>
                          <a:latin typeface="Cambria Math"/>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𝐸</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𝐹</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9" name="ZoneTexte 8"/>
            <xdr:cNvSpPr txBox="1"/>
          </xdr:nvSpPr>
          <xdr:spPr>
            <a:xfrm>
              <a:off x="7517823" y="495126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𝒂𝒇𝒕𝒆𝒓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r>
                <a:rPr lang="fr-FR" sz="1100" b="0" i="0">
                  <a:solidFill>
                    <a:srgbClr val="18B3B9"/>
                  </a:solidFill>
                  <a:latin typeface="Cambria Math"/>
                  <a:ea typeface="Cambria Math" panose="02040503050406030204" pitchFamily="18" charset="0"/>
                </a:rPr>
                <a:t>((𝐸))/((𝐷))</a:t>
              </a:r>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((𝐹))/((𝐷))</a:t>
              </a:r>
              <a:r>
                <a:rPr lang="fr-FR" sz="1100" b="1">
                  <a:solidFill>
                    <a:srgbClr val="18B3B9"/>
                  </a:solidFill>
                  <a:latin typeface="Arial Narrow" panose="020B0606020202030204" pitchFamily="34" charset="0"/>
                </a:rPr>
                <a:t> </a:t>
              </a:r>
            </a:p>
          </xdr:txBody>
        </xdr:sp>
      </mc:Fallback>
    </mc:AlternateContent>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1"/>
  <sheetViews>
    <sheetView showGridLines="0" tabSelected="1" zoomScaleNormal="100" workbookViewId="0">
      <selection activeCell="L27" sqref="L27"/>
    </sheetView>
  </sheetViews>
  <sheetFormatPr baseColWidth="10" defaultColWidth="11.42578125" defaultRowHeight="12.75"/>
  <cols>
    <col min="1" max="1" width="2.140625" style="1" customWidth="1"/>
    <col min="2" max="2" width="48.85546875" style="1" customWidth="1"/>
    <col min="3" max="12" width="11.5703125" style="1" customWidth="1"/>
    <col min="13" max="16384" width="11.42578125" style="1"/>
  </cols>
  <sheetData>
    <row r="1" spans="2:14" s="3" customFormat="1" ht="18">
      <c r="B1" s="5" t="s">
        <v>0</v>
      </c>
    </row>
    <row r="2" spans="2:14" s="3" customFormat="1"/>
    <row r="3" spans="2:14">
      <c r="B3" s="90" t="s">
        <v>1</v>
      </c>
      <c r="C3" s="90">
        <v>42094</v>
      </c>
      <c r="D3" s="90">
        <v>42185</v>
      </c>
      <c r="E3" s="90">
        <v>42277</v>
      </c>
      <c r="F3" s="90">
        <v>42369</v>
      </c>
      <c r="G3" s="90">
        <v>42460</v>
      </c>
      <c r="H3" s="90">
        <v>42551</v>
      </c>
      <c r="I3" s="90">
        <v>42643</v>
      </c>
      <c r="J3" s="90">
        <v>42735</v>
      </c>
      <c r="K3" s="90">
        <v>42825</v>
      </c>
      <c r="L3" s="91">
        <v>42916</v>
      </c>
      <c r="M3" s="3"/>
      <c r="N3" s="3"/>
    </row>
    <row r="4" spans="2:14">
      <c r="B4" s="12" t="s">
        <v>2</v>
      </c>
      <c r="C4" s="13">
        <f>C5+C6</f>
        <v>231972</v>
      </c>
      <c r="D4" s="13">
        <f t="shared" ref="D4:I4" si="0">D5+D6</f>
        <v>230209</v>
      </c>
      <c r="E4" s="13">
        <f t="shared" si="0"/>
        <v>227157</v>
      </c>
      <c r="F4" s="13">
        <f t="shared" si="0"/>
        <v>224307</v>
      </c>
      <c r="G4" s="13">
        <f t="shared" si="0"/>
        <v>222264</v>
      </c>
      <c r="H4" s="121">
        <f t="shared" si="0"/>
        <v>220776</v>
      </c>
      <c r="I4" s="13">
        <f t="shared" si="0"/>
        <v>220039</v>
      </c>
      <c r="J4" s="13">
        <f>J5+J6</f>
        <v>215708</v>
      </c>
      <c r="K4" s="13">
        <v>214995</v>
      </c>
      <c r="L4" s="33">
        <v>213468.15620338111</v>
      </c>
      <c r="M4" s="3"/>
      <c r="N4" s="3"/>
    </row>
    <row r="5" spans="2:14">
      <c r="B5" s="2" t="s">
        <v>3</v>
      </c>
      <c r="C5" s="15">
        <v>155831</v>
      </c>
      <c r="D5" s="15">
        <v>155656</v>
      </c>
      <c r="E5" s="15">
        <v>155069</v>
      </c>
      <c r="F5" s="15">
        <v>155467</v>
      </c>
      <c r="G5" s="15">
        <v>155153</v>
      </c>
      <c r="H5" s="122">
        <v>155440</v>
      </c>
      <c r="I5" s="15">
        <v>155472</v>
      </c>
      <c r="J5" s="15">
        <v>156214</v>
      </c>
      <c r="K5" s="15">
        <v>156468</v>
      </c>
      <c r="L5" s="33">
        <v>155757.11809138401</v>
      </c>
    </row>
    <row r="6" spans="2:14">
      <c r="B6" s="2" t="s">
        <v>4</v>
      </c>
      <c r="C6" s="15">
        <v>76141</v>
      </c>
      <c r="D6" s="15">
        <v>74553</v>
      </c>
      <c r="E6" s="15">
        <v>72088</v>
      </c>
      <c r="F6" s="15">
        <v>68840</v>
      </c>
      <c r="G6" s="15">
        <v>67111</v>
      </c>
      <c r="H6" s="122">
        <v>65336</v>
      </c>
      <c r="I6" s="15">
        <v>64566.999999999993</v>
      </c>
      <c r="J6" s="15">
        <v>59494</v>
      </c>
      <c r="K6" s="15">
        <v>58527</v>
      </c>
      <c r="L6" s="33">
        <v>57711.038111997099</v>
      </c>
    </row>
    <row r="7" spans="2:14" ht="13.5" thickBot="1">
      <c r="B7" s="18" t="s">
        <v>5</v>
      </c>
      <c r="C7" s="19">
        <f>SUM(C8:C13)</f>
        <v>2768018</v>
      </c>
      <c r="D7" s="19">
        <f t="shared" ref="D7:J7" si="1">SUM(D8:D13)</f>
        <v>2583695</v>
      </c>
      <c r="E7" s="19">
        <f t="shared" si="1"/>
        <v>2561969</v>
      </c>
      <c r="F7" s="19">
        <f t="shared" si="1"/>
        <v>2648119</v>
      </c>
      <c r="G7" s="19">
        <f t="shared" si="1"/>
        <v>2617425</v>
      </c>
      <c r="H7" s="115">
        <f t="shared" si="1"/>
        <v>2560412</v>
      </c>
      <c r="I7" s="19">
        <f t="shared" si="1"/>
        <v>2610512</v>
      </c>
      <c r="J7" s="19">
        <f t="shared" si="1"/>
        <v>2751091</v>
      </c>
      <c r="K7" s="19">
        <f>SUM(K8:K13)</f>
        <v>2898846</v>
      </c>
      <c r="L7" s="34">
        <f>SUM(L8:L13)</f>
        <v>2820992.3521535131</v>
      </c>
    </row>
    <row r="8" spans="2:14">
      <c r="B8" s="2" t="s">
        <v>6</v>
      </c>
      <c r="C8" s="13">
        <v>923</v>
      </c>
      <c r="D8" s="13">
        <v>1195</v>
      </c>
      <c r="E8" s="13">
        <v>800</v>
      </c>
      <c r="F8" s="13">
        <v>800</v>
      </c>
      <c r="G8" s="13">
        <v>800</v>
      </c>
      <c r="H8" s="121">
        <v>800</v>
      </c>
      <c r="I8" s="13">
        <v>800</v>
      </c>
      <c r="J8" s="13">
        <v>788</v>
      </c>
      <c r="K8" s="13">
        <v>788</v>
      </c>
      <c r="L8" s="33">
        <v>288</v>
      </c>
    </row>
    <row r="9" spans="2:14">
      <c r="B9" s="2" t="s">
        <v>7</v>
      </c>
      <c r="C9" s="13">
        <v>6929</v>
      </c>
      <c r="D9" s="13">
        <v>6906</v>
      </c>
      <c r="E9" s="13">
        <v>3728</v>
      </c>
      <c r="F9" s="13">
        <v>3721</v>
      </c>
      <c r="G9" s="13">
        <v>3762</v>
      </c>
      <c r="H9" s="121">
        <v>3722</v>
      </c>
      <c r="I9" s="13">
        <v>3705</v>
      </c>
      <c r="J9" s="13">
        <v>2740</v>
      </c>
      <c r="K9" s="13">
        <v>2806</v>
      </c>
      <c r="L9" s="33">
        <v>2758</v>
      </c>
    </row>
    <row r="10" spans="2:14">
      <c r="B10" s="2" t="s">
        <v>8</v>
      </c>
      <c r="C10" s="13">
        <v>2549028</v>
      </c>
      <c r="D10" s="13">
        <v>2404826</v>
      </c>
      <c r="E10" s="13">
        <v>2436514</v>
      </c>
      <c r="F10" s="13">
        <v>2512526</v>
      </c>
      <c r="G10" s="13">
        <v>2497330</v>
      </c>
      <c r="H10" s="121">
        <v>2453513</v>
      </c>
      <c r="I10" s="13">
        <v>2499191</v>
      </c>
      <c r="J10" s="13">
        <v>2593952</v>
      </c>
      <c r="K10" s="13">
        <v>2762218</v>
      </c>
      <c r="L10" s="33">
        <v>2710264.7269226601</v>
      </c>
    </row>
    <row r="11" spans="2:14">
      <c r="B11" s="2" t="s">
        <v>9</v>
      </c>
      <c r="C11" s="13">
        <v>35655</v>
      </c>
      <c r="D11" s="13">
        <v>28214</v>
      </c>
      <c r="E11" s="13">
        <v>68278</v>
      </c>
      <c r="F11" s="13">
        <v>55468</v>
      </c>
      <c r="G11" s="13">
        <v>30305</v>
      </c>
      <c r="H11" s="121">
        <v>17763</v>
      </c>
      <c r="I11" s="13">
        <v>19776</v>
      </c>
      <c r="J11" s="13">
        <v>69696</v>
      </c>
      <c r="K11" s="13">
        <v>26407</v>
      </c>
      <c r="L11" s="33">
        <v>3799</v>
      </c>
    </row>
    <row r="12" spans="2:14">
      <c r="B12" s="2" t="s">
        <v>10</v>
      </c>
      <c r="C12" s="13">
        <v>2871</v>
      </c>
      <c r="D12" s="13">
        <v>8714</v>
      </c>
      <c r="E12" s="13">
        <v>5486</v>
      </c>
      <c r="F12" s="13">
        <v>6123</v>
      </c>
      <c r="G12" s="13">
        <v>17853</v>
      </c>
      <c r="H12" s="121">
        <v>15007</v>
      </c>
      <c r="I12" s="13">
        <v>5885</v>
      </c>
      <c r="J12" s="13">
        <v>2975</v>
      </c>
      <c r="K12" s="13">
        <v>13078</v>
      </c>
      <c r="L12" s="33">
        <v>19376</v>
      </c>
    </row>
    <row r="13" spans="2:14">
      <c r="B13" s="2" t="s">
        <v>11</v>
      </c>
      <c r="C13" s="13">
        <v>172612</v>
      </c>
      <c r="D13" s="13">
        <v>133840</v>
      </c>
      <c r="E13" s="13">
        <v>47163</v>
      </c>
      <c r="F13" s="13">
        <v>69481</v>
      </c>
      <c r="G13" s="13">
        <v>67375</v>
      </c>
      <c r="H13" s="121">
        <v>69607</v>
      </c>
      <c r="I13" s="13">
        <v>81155</v>
      </c>
      <c r="J13" s="13">
        <v>80940</v>
      </c>
      <c r="K13" s="13">
        <v>93549</v>
      </c>
      <c r="L13" s="33">
        <v>84506.625230852806</v>
      </c>
    </row>
    <row r="14" spans="2:14" ht="13.5" thickBot="1">
      <c r="B14" s="18" t="s">
        <v>12</v>
      </c>
      <c r="C14" s="19">
        <v>2371742</v>
      </c>
      <c r="D14" s="19">
        <v>2381484</v>
      </c>
      <c r="E14" s="19">
        <v>2371022</v>
      </c>
      <c r="F14" s="19">
        <v>2370902</v>
      </c>
      <c r="G14" s="19">
        <v>2334309</v>
      </c>
      <c r="H14" s="115">
        <v>2426175</v>
      </c>
      <c r="I14" s="19">
        <v>2367079</v>
      </c>
      <c r="J14" s="19">
        <v>2481525</v>
      </c>
      <c r="K14" s="19">
        <v>2635356</v>
      </c>
      <c r="L14" s="34">
        <v>2561532.63628595</v>
      </c>
    </row>
    <row r="15" spans="2:14" ht="13.5" thickBot="1">
      <c r="B15" s="18" t="s">
        <v>13</v>
      </c>
      <c r="C15" s="19">
        <v>19223</v>
      </c>
      <c r="D15" s="19">
        <v>19357</v>
      </c>
      <c r="E15" s="19">
        <v>19709</v>
      </c>
      <c r="F15" s="19">
        <v>20258</v>
      </c>
      <c r="G15" s="19">
        <v>20649</v>
      </c>
      <c r="H15" s="115">
        <v>20243</v>
      </c>
      <c r="I15" s="19">
        <v>12400</v>
      </c>
      <c r="J15" s="19">
        <v>13411</v>
      </c>
      <c r="K15" s="19">
        <v>13752</v>
      </c>
      <c r="L15" s="34">
        <v>14486.4</v>
      </c>
    </row>
    <row r="16" spans="2:14" ht="13.5" thickBot="1">
      <c r="B16" s="18" t="s">
        <v>14</v>
      </c>
      <c r="C16" s="19">
        <v>349697</v>
      </c>
      <c r="D16" s="19">
        <v>348901</v>
      </c>
      <c r="E16" s="19">
        <v>342694</v>
      </c>
      <c r="F16" s="19">
        <v>327986</v>
      </c>
      <c r="G16" s="19">
        <v>323758</v>
      </c>
      <c r="H16" s="115">
        <v>340424</v>
      </c>
      <c r="I16" s="19">
        <v>340673</v>
      </c>
      <c r="J16" s="19">
        <v>341347</v>
      </c>
      <c r="K16" s="19">
        <v>376446</v>
      </c>
      <c r="L16" s="34">
        <v>385386.18392206501</v>
      </c>
    </row>
    <row r="17" spans="2:14" ht="13.5" thickBot="1">
      <c r="B17" s="18" t="s">
        <v>15</v>
      </c>
      <c r="C17" s="19">
        <f>SUM(C18:C24)</f>
        <v>1000833</v>
      </c>
      <c r="D17" s="19">
        <f t="shared" ref="D17:J17" si="2">SUM(D18:D24)</f>
        <v>934203</v>
      </c>
      <c r="E17" s="19">
        <f t="shared" si="2"/>
        <v>930302</v>
      </c>
      <c r="F17" s="19">
        <f t="shared" si="2"/>
        <v>894121</v>
      </c>
      <c r="G17" s="19">
        <f t="shared" si="2"/>
        <v>947397</v>
      </c>
      <c r="H17" s="115">
        <f t="shared" si="2"/>
        <v>993349</v>
      </c>
      <c r="I17" s="19">
        <f t="shared" si="2"/>
        <v>942548</v>
      </c>
      <c r="J17" s="19">
        <f t="shared" si="2"/>
        <v>926344</v>
      </c>
      <c r="K17" s="19">
        <f>SUM(K18:K24)</f>
        <v>977396</v>
      </c>
      <c r="L17" s="34">
        <f>SUM(L18:L24)</f>
        <v>923219.28339460737</v>
      </c>
    </row>
    <row r="18" spans="2:14">
      <c r="B18" s="2" t="s">
        <v>16</v>
      </c>
      <c r="C18" s="13">
        <v>69042</v>
      </c>
      <c r="D18" s="13">
        <v>67989</v>
      </c>
      <c r="E18" s="13">
        <v>65304</v>
      </c>
      <c r="F18" s="13">
        <v>65107</v>
      </c>
      <c r="G18" s="13">
        <v>63775</v>
      </c>
      <c r="H18" s="121">
        <v>63783</v>
      </c>
      <c r="I18" s="13">
        <v>62704</v>
      </c>
      <c r="J18" s="13">
        <v>57484</v>
      </c>
      <c r="K18" s="13">
        <v>57483</v>
      </c>
      <c r="L18" s="33">
        <v>57654.686161061101</v>
      </c>
    </row>
    <row r="19" spans="2:14">
      <c r="B19" s="2" t="s">
        <v>17</v>
      </c>
      <c r="C19" s="13">
        <v>54470</v>
      </c>
      <c r="D19" s="13">
        <v>52147</v>
      </c>
      <c r="E19" s="13">
        <v>48175</v>
      </c>
      <c r="F19" s="13">
        <v>44043</v>
      </c>
      <c r="G19" s="13">
        <v>46525</v>
      </c>
      <c r="H19" s="121">
        <v>48321</v>
      </c>
      <c r="I19" s="13">
        <v>47568</v>
      </c>
      <c r="J19" s="13">
        <v>46393</v>
      </c>
      <c r="K19" s="13">
        <v>50719</v>
      </c>
      <c r="L19" s="33">
        <v>47919.879994447598</v>
      </c>
    </row>
    <row r="20" spans="2:14">
      <c r="B20" s="2" t="s">
        <v>18</v>
      </c>
      <c r="C20" s="13">
        <v>55091</v>
      </c>
      <c r="D20" s="13">
        <v>46959</v>
      </c>
      <c r="E20" s="13">
        <v>50863</v>
      </c>
      <c r="F20" s="13">
        <v>57538</v>
      </c>
      <c r="G20" s="13">
        <v>62272</v>
      </c>
      <c r="H20" s="121">
        <v>63507</v>
      </c>
      <c r="I20" s="13">
        <v>72254</v>
      </c>
      <c r="J20" s="13">
        <v>71973</v>
      </c>
      <c r="K20" s="13">
        <v>85255</v>
      </c>
      <c r="L20" s="33">
        <v>90638.528747160599</v>
      </c>
    </row>
    <row r="21" spans="2:14">
      <c r="B21" s="2" t="s">
        <v>19</v>
      </c>
      <c r="C21" s="13">
        <v>602905</v>
      </c>
      <c r="D21" s="13">
        <v>574385</v>
      </c>
      <c r="E21" s="13">
        <v>556508</v>
      </c>
      <c r="F21" s="13">
        <v>518970</v>
      </c>
      <c r="G21" s="13">
        <v>583470</v>
      </c>
      <c r="H21" s="121">
        <v>605873</v>
      </c>
      <c r="I21" s="13">
        <v>597550</v>
      </c>
      <c r="J21" s="13">
        <v>528273</v>
      </c>
      <c r="K21" s="13">
        <v>582763</v>
      </c>
      <c r="L21" s="33">
        <v>535363.07221052225</v>
      </c>
    </row>
    <row r="22" spans="2:14">
      <c r="B22" s="2" t="s">
        <v>20</v>
      </c>
      <c r="C22" s="13">
        <v>22064</v>
      </c>
      <c r="D22" s="13">
        <v>20197</v>
      </c>
      <c r="E22" s="13">
        <v>20789</v>
      </c>
      <c r="F22" s="13">
        <v>14238</v>
      </c>
      <c r="G22" s="13">
        <v>17253</v>
      </c>
      <c r="H22" s="121">
        <v>12294</v>
      </c>
      <c r="I22" s="13">
        <v>13949</v>
      </c>
      <c r="J22" s="13">
        <v>14849</v>
      </c>
      <c r="K22" s="13">
        <v>15804</v>
      </c>
      <c r="L22" s="33">
        <v>38374.739416425196</v>
      </c>
    </row>
    <row r="23" spans="2:14">
      <c r="B23" s="2" t="s">
        <v>21</v>
      </c>
      <c r="C23" s="13">
        <v>53671</v>
      </c>
      <c r="D23" s="13">
        <v>54949</v>
      </c>
      <c r="E23" s="13">
        <v>52318</v>
      </c>
      <c r="F23" s="13">
        <v>68937</v>
      </c>
      <c r="G23" s="13">
        <v>72445</v>
      </c>
      <c r="H23" s="121">
        <v>60294</v>
      </c>
      <c r="I23" s="13">
        <v>44006</v>
      </c>
      <c r="J23" s="13">
        <v>69126</v>
      </c>
      <c r="K23" s="13">
        <v>63127</v>
      </c>
      <c r="L23" s="33">
        <v>68833.407737679401</v>
      </c>
    </row>
    <row r="24" spans="2:14">
      <c r="B24" s="2" t="s">
        <v>22</v>
      </c>
      <c r="C24" s="13">
        <v>143590</v>
      </c>
      <c r="D24" s="13">
        <v>117577</v>
      </c>
      <c r="E24" s="13">
        <v>136345</v>
      </c>
      <c r="F24" s="13">
        <v>125288</v>
      </c>
      <c r="G24" s="13">
        <v>101657</v>
      </c>
      <c r="H24" s="121">
        <v>139277</v>
      </c>
      <c r="I24" s="13">
        <v>104517</v>
      </c>
      <c r="J24" s="13">
        <v>138246</v>
      </c>
      <c r="K24" s="13">
        <v>122245</v>
      </c>
      <c r="L24" s="33">
        <v>84434.969127311095</v>
      </c>
    </row>
    <row r="25" spans="2:14" ht="13.5" thickBot="1">
      <c r="B25" s="18" t="s">
        <v>23</v>
      </c>
      <c r="C25" s="19">
        <v>355257</v>
      </c>
      <c r="D25" s="19">
        <v>463902</v>
      </c>
      <c r="E25" s="19">
        <v>433630</v>
      </c>
      <c r="F25" s="19">
        <v>396837</v>
      </c>
      <c r="G25" s="19">
        <v>416054</v>
      </c>
      <c r="H25" s="115">
        <v>414019</v>
      </c>
      <c r="I25" s="19">
        <v>372776</v>
      </c>
      <c r="J25" s="19">
        <v>332071</v>
      </c>
      <c r="K25" s="19">
        <v>260280</v>
      </c>
      <c r="L25" s="107">
        <v>298255.07480168302</v>
      </c>
    </row>
    <row r="26" spans="2:14" ht="13.5" thickBot="1">
      <c r="B26" s="18" t="s">
        <v>24</v>
      </c>
      <c r="C26" s="19">
        <f>C4+C7+C14+C15+C16+C17+C25</f>
        <v>7096742</v>
      </c>
      <c r="D26" s="19">
        <f t="shared" ref="D26:J26" si="3">D4+D7+D14+D15+D16+D17+D25</f>
        <v>6961751</v>
      </c>
      <c r="E26" s="19">
        <f t="shared" si="3"/>
        <v>6886483</v>
      </c>
      <c r="F26" s="19">
        <f t="shared" si="3"/>
        <v>6882530</v>
      </c>
      <c r="G26" s="19">
        <f t="shared" si="3"/>
        <v>6881856</v>
      </c>
      <c r="H26" s="115">
        <f t="shared" si="3"/>
        <v>6975398</v>
      </c>
      <c r="I26" s="19">
        <f t="shared" si="3"/>
        <v>6866027</v>
      </c>
      <c r="J26" s="19">
        <f t="shared" si="3"/>
        <v>7061497</v>
      </c>
      <c r="K26" s="19">
        <f>K4+K7+K14+K15+K16+K17+K25</f>
        <v>7377071</v>
      </c>
      <c r="L26" s="34">
        <f>L4+L7+L14+L15+L16+L17+L25</f>
        <v>7217340.0867612017</v>
      </c>
    </row>
    <row r="29" spans="2:14">
      <c r="B29" s="90" t="s">
        <v>25</v>
      </c>
      <c r="C29" s="90">
        <v>42094</v>
      </c>
      <c r="D29" s="90">
        <v>42185</v>
      </c>
      <c r="E29" s="90">
        <v>42277</v>
      </c>
      <c r="F29" s="90">
        <v>42369</v>
      </c>
      <c r="G29" s="90">
        <v>42460</v>
      </c>
      <c r="H29" s="90">
        <v>42551</v>
      </c>
      <c r="I29" s="90">
        <v>42643</v>
      </c>
      <c r="J29" s="90">
        <v>42735</v>
      </c>
      <c r="K29" s="90">
        <v>42825</v>
      </c>
      <c r="L29" s="91">
        <v>42916</v>
      </c>
      <c r="M29" s="3"/>
      <c r="N29" s="3"/>
    </row>
    <row r="30" spans="2:14">
      <c r="B30" s="12" t="s">
        <v>26</v>
      </c>
      <c r="C30" s="13">
        <f>SUM(C31:C35)</f>
        <v>1812549</v>
      </c>
      <c r="D30" s="13">
        <f t="shared" ref="D30:J30" si="4">SUM(D31:D35)</f>
        <v>1720102</v>
      </c>
      <c r="E30" s="13">
        <f t="shared" si="4"/>
        <v>1714907.3369999998</v>
      </c>
      <c r="F30" s="13">
        <f t="shared" si="4"/>
        <v>1760953.8360000001</v>
      </c>
      <c r="G30" s="13">
        <f t="shared" si="4"/>
        <v>1791231.7610000002</v>
      </c>
      <c r="H30" s="121">
        <f t="shared" si="4"/>
        <v>1734494</v>
      </c>
      <c r="I30" s="13">
        <f t="shared" si="4"/>
        <v>1734494</v>
      </c>
      <c r="J30" s="13">
        <f t="shared" si="4"/>
        <v>1755177.4539999999</v>
      </c>
      <c r="K30" s="13">
        <f>SUM(K31:K35)</f>
        <v>1770398</v>
      </c>
      <c r="L30" s="33">
        <f>SUM(L31:L35)</f>
        <v>1749326.5637084267</v>
      </c>
      <c r="M30" s="3"/>
      <c r="N30" s="3"/>
    </row>
    <row r="31" spans="2:14">
      <c r="B31" s="12" t="s">
        <v>27</v>
      </c>
      <c r="C31" s="13">
        <v>786241</v>
      </c>
      <c r="D31" s="13">
        <v>786241</v>
      </c>
      <c r="E31" s="13">
        <v>786241</v>
      </c>
      <c r="F31" s="13">
        <v>786241</v>
      </c>
      <c r="G31" s="13">
        <v>786241</v>
      </c>
      <c r="H31" s="121">
        <v>786241</v>
      </c>
      <c r="I31" s="13">
        <v>314496</v>
      </c>
      <c r="J31" s="13">
        <v>314496</v>
      </c>
      <c r="K31" s="13">
        <v>314496</v>
      </c>
      <c r="L31" s="33">
        <v>314496</v>
      </c>
      <c r="M31" s="3"/>
      <c r="N31" s="3"/>
    </row>
    <row r="32" spans="2:14">
      <c r="B32" s="12" t="s">
        <v>28</v>
      </c>
      <c r="C32" s="13">
        <v>422831</v>
      </c>
      <c r="D32" s="13">
        <v>347371</v>
      </c>
      <c r="E32" s="13">
        <v>347371</v>
      </c>
      <c r="F32" s="13">
        <v>347371</v>
      </c>
      <c r="G32" s="13">
        <v>347371</v>
      </c>
      <c r="H32" s="121">
        <v>338676</v>
      </c>
      <c r="I32" s="13">
        <v>810420</v>
      </c>
      <c r="J32" s="13">
        <v>810420</v>
      </c>
      <c r="K32" s="13">
        <v>810420</v>
      </c>
      <c r="L32" s="33">
        <v>810420</v>
      </c>
      <c r="M32" s="3"/>
      <c r="N32" s="3"/>
    </row>
    <row r="33" spans="2:14">
      <c r="B33" s="12" t="s">
        <v>29</v>
      </c>
      <c r="C33" s="13">
        <v>444092</v>
      </c>
      <c r="D33" s="13">
        <v>443594</v>
      </c>
      <c r="E33" s="13">
        <v>439243.92</v>
      </c>
      <c r="F33" s="13">
        <v>442231.07400000002</v>
      </c>
      <c r="G33" s="13">
        <v>567312.88600000006</v>
      </c>
      <c r="H33" s="121">
        <v>500721</v>
      </c>
      <c r="I33" s="13">
        <v>501915</v>
      </c>
      <c r="J33" s="13">
        <v>501734</v>
      </c>
      <c r="K33" s="13">
        <v>539988</v>
      </c>
      <c r="L33" s="33">
        <v>520014.64420623303</v>
      </c>
      <c r="M33" s="3"/>
      <c r="N33" s="3"/>
    </row>
    <row r="34" spans="2:14">
      <c r="B34" s="12" t="s">
        <v>30</v>
      </c>
      <c r="C34" s="13">
        <v>119074</v>
      </c>
      <c r="D34" s="13">
        <v>76778</v>
      </c>
      <c r="E34" s="13">
        <v>43775.300999999999</v>
      </c>
      <c r="F34" s="13">
        <v>58872.213000000003</v>
      </c>
      <c r="G34" s="13">
        <v>68001.282000000007</v>
      </c>
      <c r="H34" s="121">
        <v>83260</v>
      </c>
      <c r="I34" s="13">
        <v>93272</v>
      </c>
      <c r="J34" s="13">
        <v>86996.036999999997</v>
      </c>
      <c r="K34" s="13">
        <v>98180</v>
      </c>
      <c r="L34" s="33">
        <v>84206.480666101386</v>
      </c>
      <c r="M34" s="3"/>
      <c r="N34" s="3"/>
    </row>
    <row r="35" spans="2:14">
      <c r="B35" s="12" t="s">
        <v>31</v>
      </c>
      <c r="C35" s="13">
        <v>40311</v>
      </c>
      <c r="D35" s="13">
        <v>66118</v>
      </c>
      <c r="E35" s="13">
        <v>98276.115999999995</v>
      </c>
      <c r="F35" s="13">
        <v>126238.549</v>
      </c>
      <c r="G35" s="13">
        <v>22305.593000000001</v>
      </c>
      <c r="H35" s="121">
        <v>25596</v>
      </c>
      <c r="I35" s="13">
        <v>14391</v>
      </c>
      <c r="J35" s="13">
        <v>41531.417000000001</v>
      </c>
      <c r="K35" s="13">
        <v>7314</v>
      </c>
      <c r="L35" s="33">
        <v>20189.4388360921</v>
      </c>
      <c r="M35" s="3"/>
      <c r="N35" s="3"/>
    </row>
    <row r="36" spans="2:14" ht="13.5" thickBot="1">
      <c r="B36" s="18" t="s">
        <v>32</v>
      </c>
      <c r="C36" s="19">
        <v>6904</v>
      </c>
      <c r="D36" s="19">
        <v>6677</v>
      </c>
      <c r="E36" s="19">
        <v>6930.4840000000004</v>
      </c>
      <c r="F36" s="19">
        <v>6073.3429999999998</v>
      </c>
      <c r="G36" s="19">
        <v>6526.4309999999996</v>
      </c>
      <c r="H36" s="115">
        <v>5938</v>
      </c>
      <c r="I36" s="19">
        <v>6065</v>
      </c>
      <c r="J36" s="19">
        <v>5490</v>
      </c>
      <c r="K36" s="19">
        <v>166</v>
      </c>
      <c r="L36" s="34">
        <v>165.140907405018</v>
      </c>
    </row>
    <row r="37" spans="2:14" ht="13.5" thickBot="1">
      <c r="B37" s="18" t="s">
        <v>33</v>
      </c>
      <c r="C37" s="19">
        <v>1819453</v>
      </c>
      <c r="D37" s="19">
        <v>1726778</v>
      </c>
      <c r="E37" s="19">
        <v>1721836.8219999999</v>
      </c>
      <c r="F37" s="19">
        <v>1767027.179</v>
      </c>
      <c r="G37" s="19">
        <v>1797758.192</v>
      </c>
      <c r="H37" s="115">
        <v>1740432</v>
      </c>
      <c r="I37" s="19">
        <v>1740559</v>
      </c>
      <c r="J37" s="19">
        <v>1760667</v>
      </c>
      <c r="K37" s="19">
        <v>1770564</v>
      </c>
      <c r="L37" s="34">
        <v>1749490.7046158349</v>
      </c>
    </row>
    <row r="38" spans="2:14" ht="13.5" thickBot="1">
      <c r="B38" s="18" t="s">
        <v>34</v>
      </c>
      <c r="C38" s="19">
        <v>120601</v>
      </c>
      <c r="D38" s="19">
        <v>116351</v>
      </c>
      <c r="E38" s="19">
        <v>115517.296</v>
      </c>
      <c r="F38" s="19">
        <v>114234.166</v>
      </c>
      <c r="G38" s="19">
        <v>116031.141</v>
      </c>
      <c r="H38" s="115">
        <v>120622</v>
      </c>
      <c r="I38" s="19">
        <v>120756</v>
      </c>
      <c r="J38" s="19">
        <v>151074</v>
      </c>
      <c r="K38" s="19">
        <v>148088</v>
      </c>
      <c r="L38" s="34">
        <v>146772.16514087201</v>
      </c>
    </row>
    <row r="39" spans="2:14" ht="13.5" thickBot="1">
      <c r="B39" s="18" t="s">
        <v>35</v>
      </c>
      <c r="C39" s="19">
        <v>382215</v>
      </c>
      <c r="D39" s="19">
        <v>386400</v>
      </c>
      <c r="E39" s="19">
        <v>389670.62199999997</v>
      </c>
      <c r="F39" s="19">
        <v>392594.15399999998</v>
      </c>
      <c r="G39" s="19">
        <v>380138</v>
      </c>
      <c r="H39" s="115">
        <v>383449</v>
      </c>
      <c r="I39" s="19">
        <v>386753</v>
      </c>
      <c r="J39" s="19">
        <v>390044.071</v>
      </c>
      <c r="K39" s="19">
        <v>377642</v>
      </c>
      <c r="L39" s="34">
        <v>380928.15748169582</v>
      </c>
    </row>
    <row r="40" spans="2:14" ht="13.5" thickBot="1">
      <c r="B40" s="18" t="s">
        <v>36</v>
      </c>
      <c r="C40" s="19">
        <v>1597357</v>
      </c>
      <c r="D40" s="19">
        <v>1592816</v>
      </c>
      <c r="E40" s="19">
        <v>1569823.9680000001</v>
      </c>
      <c r="F40" s="19">
        <v>1514862.09</v>
      </c>
      <c r="G40" s="19">
        <v>1520968.6340000001</v>
      </c>
      <c r="H40" s="115">
        <v>1613668</v>
      </c>
      <c r="I40" s="19">
        <v>1630522</v>
      </c>
      <c r="J40" s="19">
        <v>1678248.567</v>
      </c>
      <c r="K40" s="19">
        <v>1734672</v>
      </c>
      <c r="L40" s="34">
        <v>1724076.0020357601</v>
      </c>
    </row>
    <row r="41" spans="2:14" ht="13.5" thickBot="1">
      <c r="B41" s="18" t="s">
        <v>37</v>
      </c>
      <c r="C41" s="19">
        <f>SUM(C42:C44)</f>
        <v>2337268</v>
      </c>
      <c r="D41" s="19">
        <f t="shared" ref="D41:J41" si="5">SUM(D42:D44)</f>
        <v>2338945</v>
      </c>
      <c r="E41" s="19">
        <f t="shared" si="5"/>
        <v>2320887.2429999998</v>
      </c>
      <c r="F41" s="19">
        <f t="shared" si="5"/>
        <v>2369661.8470000001</v>
      </c>
      <c r="G41" s="19">
        <f t="shared" si="5"/>
        <v>2310520.3870000001</v>
      </c>
      <c r="H41" s="115">
        <f t="shared" si="5"/>
        <v>2376951</v>
      </c>
      <c r="I41" s="19">
        <f t="shared" si="5"/>
        <v>2299785</v>
      </c>
      <c r="J41" s="19">
        <f t="shared" si="5"/>
        <v>2409690.648</v>
      </c>
      <c r="K41" s="19">
        <f>SUM(K42:K44)</f>
        <v>2594663</v>
      </c>
      <c r="L41" s="34">
        <f>SUM(L42:L44)</f>
        <v>2510392.9103150391</v>
      </c>
    </row>
    <row r="42" spans="2:14">
      <c r="B42" s="2" t="s">
        <v>38</v>
      </c>
      <c r="C42" s="13">
        <v>363060</v>
      </c>
      <c r="D42" s="13">
        <v>436793</v>
      </c>
      <c r="E42" s="13">
        <v>341673.24300000002</v>
      </c>
      <c r="F42" s="13">
        <v>352378.84700000001</v>
      </c>
      <c r="G42" s="13">
        <v>305522.38699999999</v>
      </c>
      <c r="H42" s="121">
        <v>429189</v>
      </c>
      <c r="I42" s="13">
        <v>434974</v>
      </c>
      <c r="J42" s="13">
        <v>452143.64799999999</v>
      </c>
      <c r="K42" s="13">
        <v>496058</v>
      </c>
      <c r="L42" s="33">
        <v>495906.91031503899</v>
      </c>
    </row>
    <row r="43" spans="2:14">
      <c r="B43" s="2" t="s">
        <v>39</v>
      </c>
      <c r="C43" s="13">
        <v>323917</v>
      </c>
      <c r="D43" s="13">
        <v>343294</v>
      </c>
      <c r="E43" s="13">
        <v>373709</v>
      </c>
      <c r="F43" s="13">
        <v>404218</v>
      </c>
      <c r="G43" s="13">
        <v>336469</v>
      </c>
      <c r="H43" s="121">
        <v>308315</v>
      </c>
      <c r="I43" s="13">
        <v>328515</v>
      </c>
      <c r="J43" s="13">
        <v>366363</v>
      </c>
      <c r="K43" s="13">
        <v>449903</v>
      </c>
      <c r="L43" s="33">
        <v>339984</v>
      </c>
    </row>
    <row r="44" spans="2:14">
      <c r="B44" s="2" t="s">
        <v>40</v>
      </c>
      <c r="C44" s="13">
        <v>1650291</v>
      </c>
      <c r="D44" s="13">
        <v>1558858</v>
      </c>
      <c r="E44" s="13">
        <v>1605505</v>
      </c>
      <c r="F44" s="13">
        <v>1613065</v>
      </c>
      <c r="G44" s="13">
        <v>1668529</v>
      </c>
      <c r="H44" s="121">
        <v>1639447</v>
      </c>
      <c r="I44" s="13">
        <v>1536296</v>
      </c>
      <c r="J44" s="13">
        <v>1591184</v>
      </c>
      <c r="K44" s="13">
        <v>1648702</v>
      </c>
      <c r="L44" s="33">
        <v>1674502</v>
      </c>
    </row>
    <row r="45" spans="2:14" ht="13.5" thickBot="1">
      <c r="B45" s="18" t="s">
        <v>41</v>
      </c>
      <c r="C45" s="19">
        <f>SUM(C46:C50)</f>
        <v>839848</v>
      </c>
      <c r="D45" s="19">
        <f t="shared" ref="D45:J45" si="6">SUM(D46:D50)</f>
        <v>800461</v>
      </c>
      <c r="E45" s="19">
        <f t="shared" si="6"/>
        <v>768747.08</v>
      </c>
      <c r="F45" s="19">
        <f t="shared" si="6"/>
        <v>724151.31200000003</v>
      </c>
      <c r="G45" s="19">
        <f t="shared" si="6"/>
        <v>756439.54099999997</v>
      </c>
      <c r="H45" s="115">
        <f t="shared" si="6"/>
        <v>740276</v>
      </c>
      <c r="I45" s="19">
        <f t="shared" si="6"/>
        <v>687652</v>
      </c>
      <c r="J45" s="19">
        <f t="shared" si="6"/>
        <v>671771.29299999995</v>
      </c>
      <c r="K45" s="19">
        <f>SUM(K46:K50)</f>
        <v>751443</v>
      </c>
      <c r="L45" s="34">
        <f>SUM(L46:L50)</f>
        <v>705680.46108312299</v>
      </c>
    </row>
    <row r="46" spans="2:14">
      <c r="B46" s="2" t="s">
        <v>42</v>
      </c>
      <c r="C46" s="13">
        <v>147018</v>
      </c>
      <c r="D46" s="13">
        <v>136844</v>
      </c>
      <c r="E46" s="13">
        <v>128853.48</v>
      </c>
      <c r="F46" s="13">
        <v>144266</v>
      </c>
      <c r="G46" s="13">
        <v>145985</v>
      </c>
      <c r="H46" s="121">
        <v>151528</v>
      </c>
      <c r="I46" s="13">
        <v>146038</v>
      </c>
      <c r="J46" s="13">
        <v>104499.52899999999</v>
      </c>
      <c r="K46" s="13">
        <v>117589</v>
      </c>
      <c r="L46" s="33">
        <v>111259.27649579001</v>
      </c>
    </row>
    <row r="47" spans="2:14">
      <c r="B47" s="2" t="s">
        <v>43</v>
      </c>
      <c r="C47" s="13">
        <v>282328</v>
      </c>
      <c r="D47" s="13">
        <v>250801</v>
      </c>
      <c r="E47" s="13">
        <v>233917</v>
      </c>
      <c r="F47" s="13">
        <v>241339.079</v>
      </c>
      <c r="G47" s="13">
        <v>215741</v>
      </c>
      <c r="H47" s="121">
        <v>239620</v>
      </c>
      <c r="I47" s="13">
        <v>203722</v>
      </c>
      <c r="J47" s="13">
        <v>191910.56200000001</v>
      </c>
      <c r="K47" s="13">
        <v>243739</v>
      </c>
      <c r="L47" s="33">
        <v>220935.96351252397</v>
      </c>
    </row>
    <row r="48" spans="2:14">
      <c r="B48" s="2" t="s">
        <v>44</v>
      </c>
      <c r="C48" s="13">
        <v>140594</v>
      </c>
      <c r="D48" s="13">
        <v>126984</v>
      </c>
      <c r="E48" s="13">
        <v>133095.6</v>
      </c>
      <c r="F48" s="13">
        <v>111526.91499999999</v>
      </c>
      <c r="G48" s="13">
        <v>118039.541</v>
      </c>
      <c r="H48" s="121">
        <v>83123</v>
      </c>
      <c r="I48" s="13">
        <v>61692</v>
      </c>
      <c r="J48" s="13">
        <v>110847.202</v>
      </c>
      <c r="K48" s="13">
        <v>98364</v>
      </c>
      <c r="L48" s="33">
        <v>112235.66411668601</v>
      </c>
    </row>
    <row r="49" spans="2:12">
      <c r="B49" s="2" t="s">
        <v>45</v>
      </c>
      <c r="C49" s="13">
        <v>18870</v>
      </c>
      <c r="D49" s="13">
        <v>3685</v>
      </c>
      <c r="E49" s="13">
        <v>2744</v>
      </c>
      <c r="F49" s="13">
        <v>6752</v>
      </c>
      <c r="G49" s="13">
        <v>578</v>
      </c>
      <c r="H49" s="121">
        <v>13575</v>
      </c>
      <c r="I49" s="13">
        <v>291</v>
      </c>
      <c r="J49" s="13">
        <v>7508</v>
      </c>
      <c r="K49" s="13">
        <v>10621</v>
      </c>
      <c r="L49" s="33">
        <v>438</v>
      </c>
    </row>
    <row r="50" spans="2:12">
      <c r="B50" s="2" t="s">
        <v>46</v>
      </c>
      <c r="C50" s="13">
        <v>251038</v>
      </c>
      <c r="D50" s="13">
        <v>282147</v>
      </c>
      <c r="E50" s="13">
        <v>270137</v>
      </c>
      <c r="F50" s="13">
        <v>220267.318</v>
      </c>
      <c r="G50" s="13">
        <v>276096</v>
      </c>
      <c r="H50" s="121">
        <v>252430</v>
      </c>
      <c r="I50" s="13">
        <v>275909</v>
      </c>
      <c r="J50" s="13">
        <v>257005.99999999997</v>
      </c>
      <c r="K50" s="13">
        <v>281130</v>
      </c>
      <c r="L50" s="33">
        <v>260811.55695812299</v>
      </c>
    </row>
    <row r="51" spans="2:12" ht="13.5" thickBot="1">
      <c r="B51" s="18" t="s">
        <v>47</v>
      </c>
      <c r="C51" s="19">
        <f t="shared" ref="C51:J51" si="7">C37+C38+C39+C40+C41+C45</f>
        <v>7096742</v>
      </c>
      <c r="D51" s="19">
        <f t="shared" si="7"/>
        <v>6961751</v>
      </c>
      <c r="E51" s="19">
        <f t="shared" si="7"/>
        <v>6886483.0310000004</v>
      </c>
      <c r="F51" s="19">
        <f t="shared" si="7"/>
        <v>6882530.7479999997</v>
      </c>
      <c r="G51" s="19">
        <f t="shared" si="7"/>
        <v>6881855.8950000005</v>
      </c>
      <c r="H51" s="115">
        <f t="shared" si="7"/>
        <v>6975398</v>
      </c>
      <c r="I51" s="19">
        <f t="shared" si="7"/>
        <v>6866027</v>
      </c>
      <c r="J51" s="19">
        <f t="shared" si="7"/>
        <v>7061495.5789999999</v>
      </c>
      <c r="K51" s="19">
        <f>K37+K38+K39+K40+K41+K45</f>
        <v>7377072</v>
      </c>
      <c r="L51" s="34">
        <f>L37+L38+L39+L40+L41+L45</f>
        <v>7217340.4006723259</v>
      </c>
    </row>
  </sheetData>
  <pageMargins left="0.7" right="0.7" top="0.75" bottom="0.75" header="0.3" footer="0.3"/>
  <pageSetup paperSize="9" orientation="portrait" r:id="rId1"/>
  <ignoredErrors>
    <ignoredError sqref="C30:J30 C17:J17 C7:J7 K17:L17 K7:L7 K30:L30 L4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75"/>
  <sheetViews>
    <sheetView showGridLines="0" zoomScaleNormal="100" workbookViewId="0">
      <selection activeCell="L15" sqref="L15"/>
    </sheetView>
  </sheetViews>
  <sheetFormatPr baseColWidth="10" defaultColWidth="11.42578125" defaultRowHeight="12.75"/>
  <cols>
    <col min="1" max="1" width="2.7109375" style="1" customWidth="1"/>
    <col min="2" max="2" width="50.85546875" style="1" customWidth="1"/>
    <col min="3" max="3" width="11.42578125" style="1"/>
    <col min="4" max="6" width="11.42578125" style="1" customWidth="1"/>
    <col min="7" max="7" width="11.42578125" style="1"/>
    <col min="8" max="11" width="11.42578125" style="1" customWidth="1"/>
    <col min="12" max="12" width="11.42578125" style="1"/>
    <col min="13" max="13" width="2.85546875" style="1" customWidth="1"/>
    <col min="14" max="15" width="11.42578125" style="1" customWidth="1"/>
    <col min="16" max="16384" width="11.42578125" style="1"/>
  </cols>
  <sheetData>
    <row r="2" spans="2:15" ht="18">
      <c r="B2" s="5" t="s">
        <v>100</v>
      </c>
      <c r="M2" s="3"/>
    </row>
    <row r="3" spans="2:15" s="3" customFormat="1">
      <c r="C3" s="4"/>
      <c r="E3" s="4"/>
      <c r="G3" s="4"/>
      <c r="I3" s="4"/>
      <c r="M3" s="1"/>
      <c r="O3" s="4"/>
    </row>
    <row r="4" spans="2:15">
      <c r="B4" s="90" t="s">
        <v>71</v>
      </c>
      <c r="C4" s="92" t="s">
        <v>49</v>
      </c>
      <c r="D4" s="92" t="s">
        <v>50</v>
      </c>
      <c r="E4" s="92" t="s">
        <v>51</v>
      </c>
      <c r="F4" s="92" t="s">
        <v>52</v>
      </c>
      <c r="G4" s="92" t="s">
        <v>53</v>
      </c>
      <c r="H4" s="92" t="s">
        <v>54</v>
      </c>
      <c r="I4" s="92" t="s">
        <v>55</v>
      </c>
      <c r="J4" s="92" t="s">
        <v>56</v>
      </c>
      <c r="K4" s="92" t="s">
        <v>81</v>
      </c>
      <c r="L4" s="93" t="s">
        <v>134</v>
      </c>
      <c r="N4" s="92" t="s">
        <v>70</v>
      </c>
      <c r="O4" s="92" t="s">
        <v>57</v>
      </c>
    </row>
    <row r="5" spans="2:15">
      <c r="B5" s="12" t="s">
        <v>69</v>
      </c>
      <c r="C5" s="13">
        <v>306935</v>
      </c>
      <c r="D5" s="13">
        <v>296103</v>
      </c>
      <c r="E5" s="13">
        <v>291071.52533693553</v>
      </c>
      <c r="F5" s="13">
        <v>291826.03346954793</v>
      </c>
      <c r="G5" s="13">
        <v>288540</v>
      </c>
      <c r="H5" s="121">
        <v>277200</v>
      </c>
      <c r="I5" s="13">
        <v>275766</v>
      </c>
      <c r="J5" s="13">
        <v>273633.75278010633</v>
      </c>
      <c r="K5" s="13">
        <v>282162</v>
      </c>
      <c r="L5" s="33">
        <v>283420.47478764958</v>
      </c>
      <c r="N5" s="13">
        <v>1185935.5588064836</v>
      </c>
      <c r="O5" s="13">
        <v>1115139.7527801064</v>
      </c>
    </row>
    <row r="6" spans="2:15">
      <c r="B6" s="14" t="s">
        <v>86</v>
      </c>
      <c r="C6" s="15">
        <v>36717</v>
      </c>
      <c r="D6" s="15">
        <v>29885</v>
      </c>
      <c r="E6" s="15">
        <v>30969.801257442887</v>
      </c>
      <c r="F6" s="15">
        <v>27978.631691434872</v>
      </c>
      <c r="G6" s="15">
        <v>36324</v>
      </c>
      <c r="H6" s="122">
        <v>32780</v>
      </c>
      <c r="I6" s="15">
        <v>30842</v>
      </c>
      <c r="J6" s="15">
        <v>28848.909799212808</v>
      </c>
      <c r="K6" s="15">
        <v>36587</v>
      </c>
      <c r="L6" s="35">
        <v>31972.503474127298</v>
      </c>
      <c r="N6" s="15">
        <v>125550.43294887776</v>
      </c>
      <c r="O6" s="15">
        <v>128794.90979921281</v>
      </c>
    </row>
    <row r="7" spans="2:15">
      <c r="B7" s="14" t="s">
        <v>58</v>
      </c>
      <c r="C7" s="15">
        <v>18234</v>
      </c>
      <c r="D7" s="15">
        <v>17396</v>
      </c>
      <c r="E7" s="15">
        <v>17827.924443122807</v>
      </c>
      <c r="F7" s="15">
        <v>17141.190390158394</v>
      </c>
      <c r="G7" s="15">
        <v>17356</v>
      </c>
      <c r="H7" s="122">
        <v>17503</v>
      </c>
      <c r="I7" s="15">
        <v>17836</v>
      </c>
      <c r="J7" s="15">
        <v>17924</v>
      </c>
      <c r="K7" s="15">
        <v>18477</v>
      </c>
      <c r="L7" s="35">
        <v>17563.231861527333</v>
      </c>
      <c r="N7" s="15">
        <v>70599.114833281201</v>
      </c>
      <c r="O7" s="15">
        <v>70619</v>
      </c>
    </row>
    <row r="8" spans="2:15">
      <c r="B8" s="27" t="s">
        <v>82</v>
      </c>
      <c r="C8" s="28">
        <v>27699</v>
      </c>
      <c r="D8" s="28">
        <v>27349</v>
      </c>
      <c r="E8" s="28">
        <v>26161.11641373278</v>
      </c>
      <c r="F8" s="28">
        <v>26236.980268408788</v>
      </c>
      <c r="G8" s="28">
        <v>22806</v>
      </c>
      <c r="H8" s="129">
        <v>24219</v>
      </c>
      <c r="I8" s="28">
        <v>24222</v>
      </c>
      <c r="J8" s="28">
        <v>25496</v>
      </c>
      <c r="K8" s="28">
        <v>11082.948531004378</v>
      </c>
      <c r="L8" s="36">
        <v>10472.196182103176</v>
      </c>
      <c r="N8" s="28">
        <v>107446.09668214158</v>
      </c>
      <c r="O8" s="28">
        <v>96743</v>
      </c>
    </row>
    <row r="9" spans="2:15" ht="13.5" thickBot="1">
      <c r="B9" s="18" t="s">
        <v>77</v>
      </c>
      <c r="C9" s="19">
        <f>SUM(C5:C8)</f>
        <v>389585</v>
      </c>
      <c r="D9" s="19">
        <v>370733</v>
      </c>
      <c r="E9" s="19">
        <v>366030.36745123402</v>
      </c>
      <c r="F9" s="19">
        <v>363182.83581954997</v>
      </c>
      <c r="G9" s="19">
        <f t="shared" ref="G9:O9" si="0">SUM(G5:G8)</f>
        <v>365026</v>
      </c>
      <c r="H9" s="115">
        <f t="shared" si="0"/>
        <v>351702</v>
      </c>
      <c r="I9" s="19">
        <f t="shared" si="0"/>
        <v>348666</v>
      </c>
      <c r="J9" s="19">
        <f t="shared" si="0"/>
        <v>345902.66257931915</v>
      </c>
      <c r="K9" s="19">
        <f t="shared" si="0"/>
        <v>348308.94853100437</v>
      </c>
      <c r="L9" s="34">
        <v>343428.40630540735</v>
      </c>
      <c r="N9" s="19">
        <f t="shared" si="0"/>
        <v>1489531.2032707841</v>
      </c>
      <c r="O9" s="19">
        <f t="shared" si="0"/>
        <v>1411296.6625793192</v>
      </c>
    </row>
    <row r="10" spans="2:15">
      <c r="B10" s="20" t="s">
        <v>59</v>
      </c>
      <c r="C10" s="21">
        <v>12960</v>
      </c>
      <c r="D10" s="21">
        <v>15236</v>
      </c>
      <c r="E10" s="21">
        <v>12281.735791515981</v>
      </c>
      <c r="F10" s="21">
        <v>12612.815588962672</v>
      </c>
      <c r="G10" s="21">
        <v>10766</v>
      </c>
      <c r="H10" s="130">
        <v>13813</v>
      </c>
      <c r="I10" s="21">
        <v>18504</v>
      </c>
      <c r="J10" s="21">
        <v>4949.4028245026348</v>
      </c>
      <c r="K10" s="21">
        <v>5630</v>
      </c>
      <c r="L10" s="37">
        <v>20228.097987411798</v>
      </c>
      <c r="N10" s="21">
        <v>53090.551380478653</v>
      </c>
      <c r="O10" s="21">
        <v>48032.402824502635</v>
      </c>
    </row>
    <row r="11" spans="2:15">
      <c r="B11" s="16" t="s">
        <v>48</v>
      </c>
      <c r="C11" s="17">
        <v>-630</v>
      </c>
      <c r="D11" s="17">
        <v>-1272</v>
      </c>
      <c r="E11" s="17">
        <v>-959.0541072094602</v>
      </c>
      <c r="F11" s="17">
        <v>-1835.058616517771</v>
      </c>
      <c r="G11" s="17">
        <v>-951</v>
      </c>
      <c r="H11" s="116">
        <v>-1212</v>
      </c>
      <c r="I11" s="17">
        <v>-771</v>
      </c>
      <c r="J11" s="17">
        <v>-1288.0675011400999</v>
      </c>
      <c r="K11" s="17">
        <v>-895</v>
      </c>
      <c r="L11" s="38">
        <v>-1559</v>
      </c>
      <c r="N11" s="17">
        <v>-4696.1127237272312</v>
      </c>
      <c r="O11" s="17">
        <v>-4222.0675011400999</v>
      </c>
    </row>
    <row r="12" spans="2:15" ht="13.5" thickBot="1">
      <c r="B12" s="31" t="s">
        <v>83</v>
      </c>
      <c r="C12" s="32">
        <f>+C9+C10+C11</f>
        <v>401915</v>
      </c>
      <c r="D12" s="32">
        <f t="shared" ref="D12:K12" si="1">+D9+D10+D11</f>
        <v>384697</v>
      </c>
      <c r="E12" s="32">
        <f t="shared" si="1"/>
        <v>377353.04913554055</v>
      </c>
      <c r="F12" s="32">
        <f t="shared" si="1"/>
        <v>373960.59279199492</v>
      </c>
      <c r="G12" s="32">
        <f t="shared" si="1"/>
        <v>374841</v>
      </c>
      <c r="H12" s="117">
        <f t="shared" si="1"/>
        <v>364303</v>
      </c>
      <c r="I12" s="32">
        <f t="shared" si="1"/>
        <v>366399</v>
      </c>
      <c r="J12" s="32">
        <f t="shared" si="1"/>
        <v>349563.99790268164</v>
      </c>
      <c r="K12" s="32">
        <f t="shared" si="1"/>
        <v>353043.94853100437</v>
      </c>
      <c r="L12" s="39">
        <v>362097.50429281913</v>
      </c>
      <c r="N12" s="32">
        <f>+N9+N10+N11</f>
        <v>1537925.6419275354</v>
      </c>
      <c r="O12" s="32">
        <f>+O9+O10+O11</f>
        <v>1455106.9979026818</v>
      </c>
    </row>
    <row r="13" spans="2:15">
      <c r="B13" s="22" t="s">
        <v>60</v>
      </c>
      <c r="C13" s="23">
        <v>-152746</v>
      </c>
      <c r="D13" s="23">
        <v>-156403</v>
      </c>
      <c r="E13" s="23">
        <v>-146235.42553667718</v>
      </c>
      <c r="F13" s="23">
        <v>-149959.57446332282</v>
      </c>
      <c r="G13" s="23">
        <v>-155738</v>
      </c>
      <c r="H13" s="112">
        <v>-194329</v>
      </c>
      <c r="I13" s="23">
        <v>-186449</v>
      </c>
      <c r="J13" s="23">
        <v>-169139</v>
      </c>
      <c r="K13" s="23">
        <v>-163153.87167156499</v>
      </c>
      <c r="L13" s="40">
        <v>-153626.8200032466</v>
      </c>
      <c r="N13" s="23">
        <v>-605344</v>
      </c>
      <c r="O13" s="23">
        <v>-705655</v>
      </c>
    </row>
    <row r="14" spans="2:15">
      <c r="B14" s="22" t="s">
        <v>72</v>
      </c>
      <c r="C14" s="23">
        <v>-3328</v>
      </c>
      <c r="D14" s="23">
        <v>-3406</v>
      </c>
      <c r="E14" s="23">
        <v>-3364.2824620585088</v>
      </c>
      <c r="F14" s="23">
        <v>-3995.6481484480209</v>
      </c>
      <c r="G14" s="23">
        <v>-3511.8759837726616</v>
      </c>
      <c r="H14" s="112">
        <v>-3466.1240162273384</v>
      </c>
      <c r="I14" s="23">
        <v>-3156</v>
      </c>
      <c r="J14" s="23">
        <v>-3059.0757993688658</v>
      </c>
      <c r="K14" s="23">
        <v>-3307</v>
      </c>
      <c r="L14" s="40">
        <v>-3228.3822078903986</v>
      </c>
      <c r="N14" s="23">
        <v>-14093.93061050653</v>
      </c>
      <c r="O14" s="23">
        <v>-13193.075799368866</v>
      </c>
    </row>
    <row r="15" spans="2:15">
      <c r="B15" s="22" t="s">
        <v>61</v>
      </c>
      <c r="C15" s="23">
        <v>-11532</v>
      </c>
      <c r="D15" s="23">
        <v>-12276</v>
      </c>
      <c r="E15" s="23">
        <v>-10931.624608490412</v>
      </c>
      <c r="F15" s="23">
        <v>-10152.602567684502</v>
      </c>
      <c r="G15" s="23">
        <v>-14117.883473324002</v>
      </c>
      <c r="H15" s="112">
        <v>-7368.1165266759981</v>
      </c>
      <c r="I15" s="23">
        <v>-10522</v>
      </c>
      <c r="J15" s="23">
        <v>-12371.453479127529</v>
      </c>
      <c r="K15" s="23">
        <v>-10665</v>
      </c>
      <c r="L15" s="40">
        <v>-18264.663484108016</v>
      </c>
      <c r="N15" s="23">
        <v>-44892.227176174914</v>
      </c>
      <c r="O15" s="23">
        <v>-44379.453479127529</v>
      </c>
    </row>
    <row r="16" spans="2:15">
      <c r="B16" s="16" t="s">
        <v>73</v>
      </c>
      <c r="C16" s="17">
        <v>54959</v>
      </c>
      <c r="D16" s="17">
        <v>52831</v>
      </c>
      <c r="E16" s="17">
        <v>55359.733616183032</v>
      </c>
      <c r="F16" s="17">
        <v>51150.266383816968</v>
      </c>
      <c r="G16" s="17">
        <v>57399.277822335076</v>
      </c>
      <c r="H16" s="116">
        <v>76135.722177664924</v>
      </c>
      <c r="I16" s="17">
        <v>57017</v>
      </c>
      <c r="J16" s="17">
        <v>49388</v>
      </c>
      <c r="K16" s="17">
        <v>69692</v>
      </c>
      <c r="L16" s="38">
        <v>63145.953112450225</v>
      </c>
      <c r="N16" s="17">
        <v>214300</v>
      </c>
      <c r="O16" s="17">
        <v>239940</v>
      </c>
    </row>
    <row r="17" spans="2:15">
      <c r="B17" s="16" t="s">
        <v>74</v>
      </c>
      <c r="C17" s="17">
        <v>-68082</v>
      </c>
      <c r="D17" s="17">
        <v>-65442</v>
      </c>
      <c r="E17" s="17">
        <v>-68223.496269802097</v>
      </c>
      <c r="F17" s="17">
        <v>-63962.503730197903</v>
      </c>
      <c r="G17" s="17">
        <v>-68849.676618137571</v>
      </c>
      <c r="H17" s="116">
        <v>-64084.323381862429</v>
      </c>
      <c r="I17" s="17">
        <v>-65304</v>
      </c>
      <c r="J17" s="17">
        <v>-59301</v>
      </c>
      <c r="K17" s="17">
        <v>-74271</v>
      </c>
      <c r="L17" s="38">
        <v>-75801.09768460333</v>
      </c>
      <c r="N17" s="17">
        <v>-265710</v>
      </c>
      <c r="O17" s="17">
        <v>-257539</v>
      </c>
    </row>
    <row r="18" spans="2:15" ht="13.5" thickBot="1">
      <c r="B18" s="18" t="s">
        <v>84</v>
      </c>
      <c r="C18" s="19">
        <f t="shared" ref="C18:O18" si="2">C16+C17</f>
        <v>-13123</v>
      </c>
      <c r="D18" s="19">
        <f t="shared" si="2"/>
        <v>-12611</v>
      </c>
      <c r="E18" s="19">
        <f t="shared" si="2"/>
        <v>-12863.762653619066</v>
      </c>
      <c r="F18" s="19">
        <f t="shared" si="2"/>
        <v>-12812.237346380934</v>
      </c>
      <c r="G18" s="19">
        <f t="shared" si="2"/>
        <v>-11450.398795802495</v>
      </c>
      <c r="H18" s="115">
        <f t="shared" si="2"/>
        <v>12051.398795802495</v>
      </c>
      <c r="I18" s="19">
        <f t="shared" si="2"/>
        <v>-8287</v>
      </c>
      <c r="J18" s="19">
        <f t="shared" si="2"/>
        <v>-9913</v>
      </c>
      <c r="K18" s="19">
        <f t="shared" si="2"/>
        <v>-4579</v>
      </c>
      <c r="L18" s="34">
        <v>-12655.144572153105</v>
      </c>
      <c r="N18" s="19">
        <f t="shared" si="2"/>
        <v>-51410</v>
      </c>
      <c r="O18" s="19">
        <f t="shared" si="2"/>
        <v>-17599</v>
      </c>
    </row>
    <row r="19" spans="2:15">
      <c r="B19" s="22" t="s">
        <v>62</v>
      </c>
      <c r="C19" s="23">
        <v>-74918</v>
      </c>
      <c r="D19" s="23">
        <v>-64165</v>
      </c>
      <c r="E19" s="23">
        <v>-68706.392977384152</v>
      </c>
      <c r="F19" s="23">
        <v>-66258.807278489214</v>
      </c>
      <c r="G19" s="23">
        <v>-62726.8880761568</v>
      </c>
      <c r="H19" s="112">
        <v>-63599.1119238432</v>
      </c>
      <c r="I19" s="23">
        <v>-65063</v>
      </c>
      <c r="J19" s="23">
        <v>-63900</v>
      </c>
      <c r="K19" s="23">
        <v>-63603</v>
      </c>
      <c r="L19" s="40">
        <v>-61977.190997006328</v>
      </c>
      <c r="N19" s="23">
        <v>-274048.20025587338</v>
      </c>
      <c r="O19" s="23">
        <v>-255289</v>
      </c>
    </row>
    <row r="20" spans="2:15">
      <c r="B20" s="22" t="s">
        <v>63</v>
      </c>
      <c r="C20" s="23">
        <v>-63404</v>
      </c>
      <c r="D20" s="23">
        <v>-71888</v>
      </c>
      <c r="E20" s="23">
        <v>-67444.483005865215</v>
      </c>
      <c r="F20" s="23">
        <v>-67219.874524275452</v>
      </c>
      <c r="G20" s="23">
        <v>-65764.264046362397</v>
      </c>
      <c r="H20" s="112">
        <v>-74410.735953637603</v>
      </c>
      <c r="I20" s="23">
        <v>-67845</v>
      </c>
      <c r="J20" s="23">
        <v>-67075</v>
      </c>
      <c r="K20" s="23">
        <v>-64695</v>
      </c>
      <c r="L20" s="40">
        <v>-67305.173147359979</v>
      </c>
      <c r="N20" s="23">
        <v>-269956.35753014067</v>
      </c>
      <c r="O20" s="23">
        <v>-275095</v>
      </c>
    </row>
    <row r="21" spans="2:15">
      <c r="B21" s="22" t="s">
        <v>64</v>
      </c>
      <c r="C21" s="23">
        <v>-20241</v>
      </c>
      <c r="D21" s="23">
        <v>-20818</v>
      </c>
      <c r="E21" s="23">
        <v>-17036.214249345045</v>
      </c>
      <c r="F21" s="23">
        <v>-23556.723228524839</v>
      </c>
      <c r="G21" s="23">
        <v>-24269.021706716314</v>
      </c>
      <c r="H21" s="112">
        <v>-16930.978293283686</v>
      </c>
      <c r="I21" s="23">
        <v>-20078</v>
      </c>
      <c r="J21" s="23">
        <v>-21726</v>
      </c>
      <c r="K21" s="23">
        <v>-22912</v>
      </c>
      <c r="L21" s="40">
        <v>-17777.234316634058</v>
      </c>
      <c r="N21" s="23">
        <v>-81651.937477869884</v>
      </c>
      <c r="O21" s="23">
        <v>-83004</v>
      </c>
    </row>
    <row r="22" spans="2:15">
      <c r="B22" s="43" t="s">
        <v>85</v>
      </c>
      <c r="C22" s="44">
        <f t="shared" ref="C22:K22" si="3">C13+C14+C15+C18+C19+C20+C21</f>
        <v>-339292</v>
      </c>
      <c r="D22" s="44">
        <f t="shared" si="3"/>
        <v>-341567</v>
      </c>
      <c r="E22" s="44">
        <f t="shared" si="3"/>
        <v>-326582.18549343961</v>
      </c>
      <c r="F22" s="44">
        <f t="shared" si="3"/>
        <v>-333955.46755712578</v>
      </c>
      <c r="G22" s="44">
        <f t="shared" si="3"/>
        <v>-337578.33208213473</v>
      </c>
      <c r="H22" s="131">
        <f t="shared" si="3"/>
        <v>-348052.66791786527</v>
      </c>
      <c r="I22" s="44">
        <f t="shared" si="3"/>
        <v>-361400</v>
      </c>
      <c r="J22" s="44">
        <f t="shared" si="3"/>
        <v>-347183.5292784964</v>
      </c>
      <c r="K22" s="44">
        <f t="shared" si="3"/>
        <v>-332914.87167156499</v>
      </c>
      <c r="L22" s="45">
        <v>-334834.60872839851</v>
      </c>
      <c r="N22" s="44">
        <f>N13+N14+N15+N18+N19+N20+N21</f>
        <v>-1341396.6530505654</v>
      </c>
      <c r="O22" s="44">
        <f>O13+O14+O15+O18+O19+O20+O21</f>
        <v>-1394214.5292784963</v>
      </c>
    </row>
    <row r="23" spans="2:15" ht="13.5" thickBot="1">
      <c r="B23" s="46" t="s">
        <v>65</v>
      </c>
      <c r="C23" s="47">
        <f t="shared" ref="C23:K23" si="4">C12+C22</f>
        <v>62623</v>
      </c>
      <c r="D23" s="47">
        <f t="shared" si="4"/>
        <v>43130</v>
      </c>
      <c r="E23" s="47">
        <f t="shared" si="4"/>
        <v>50770.863642100943</v>
      </c>
      <c r="F23" s="47">
        <f t="shared" si="4"/>
        <v>40005.125234869134</v>
      </c>
      <c r="G23" s="47">
        <f t="shared" si="4"/>
        <v>37262.66791786527</v>
      </c>
      <c r="H23" s="118">
        <f t="shared" si="4"/>
        <v>16250.33208213473</v>
      </c>
      <c r="I23" s="47">
        <f t="shared" si="4"/>
        <v>4999</v>
      </c>
      <c r="J23" s="47">
        <f t="shared" si="4"/>
        <v>2380.4686241852469</v>
      </c>
      <c r="K23" s="47">
        <f t="shared" si="4"/>
        <v>20129.076859439374</v>
      </c>
      <c r="L23" s="48">
        <v>27262.895564420614</v>
      </c>
      <c r="N23" s="47">
        <f>N12+N22</f>
        <v>196528.98887697002</v>
      </c>
      <c r="O23" s="47">
        <f>O12+O22</f>
        <v>60892.468624185538</v>
      </c>
    </row>
    <row r="24" spans="2:15">
      <c r="B24" s="29" t="s">
        <v>78</v>
      </c>
      <c r="C24" s="30">
        <v>-2115</v>
      </c>
      <c r="D24" s="30">
        <v>-1038</v>
      </c>
      <c r="E24" s="30">
        <v>-869.24324052695579</v>
      </c>
      <c r="F24" s="30">
        <v>-209.51941414438397</v>
      </c>
      <c r="G24" s="30">
        <v>-1004</v>
      </c>
      <c r="H24" s="119">
        <v>-758</v>
      </c>
      <c r="I24" s="30">
        <v>-461</v>
      </c>
      <c r="J24" s="30">
        <v>55719.359478171005</v>
      </c>
      <c r="K24" s="30">
        <v>-975</v>
      </c>
      <c r="L24" s="41">
        <v>37.197427116240078</v>
      </c>
      <c r="N24" s="30">
        <v>-4231.76265467134</v>
      </c>
      <c r="O24" s="30">
        <v>53496.359478171005</v>
      </c>
    </row>
    <row r="25" spans="2:15" ht="13.5" thickBot="1">
      <c r="B25" s="46" t="s">
        <v>66</v>
      </c>
      <c r="C25" s="47">
        <f t="shared" ref="C25:K25" si="5">C23+C24</f>
        <v>60508</v>
      </c>
      <c r="D25" s="47">
        <f t="shared" si="5"/>
        <v>42092</v>
      </c>
      <c r="E25" s="47">
        <f t="shared" si="5"/>
        <v>49901.620401573986</v>
      </c>
      <c r="F25" s="47">
        <f t="shared" si="5"/>
        <v>39795.605820724748</v>
      </c>
      <c r="G25" s="47">
        <f t="shared" si="5"/>
        <v>36258.66791786527</v>
      </c>
      <c r="H25" s="118">
        <f t="shared" si="5"/>
        <v>15492.33208213473</v>
      </c>
      <c r="I25" s="47">
        <f t="shared" si="5"/>
        <v>4538</v>
      </c>
      <c r="J25" s="47">
        <f t="shared" si="5"/>
        <v>58099.828102356252</v>
      </c>
      <c r="K25" s="47">
        <f t="shared" si="5"/>
        <v>19154.076859439374</v>
      </c>
      <c r="L25" s="48">
        <v>27300.092991536854</v>
      </c>
      <c r="N25" s="47">
        <f>N23+N24</f>
        <v>192297.22622229869</v>
      </c>
      <c r="O25" s="47">
        <f>O23+O24</f>
        <v>114388.82810235655</v>
      </c>
    </row>
    <row r="26" spans="2:15">
      <c r="B26" s="24" t="s">
        <v>67</v>
      </c>
      <c r="C26" s="25">
        <v>-4664</v>
      </c>
      <c r="D26" s="25">
        <v>-5562</v>
      </c>
      <c r="E26" s="25">
        <v>-3559.1890914069281</v>
      </c>
      <c r="F26" s="25">
        <v>-4705.8233347343394</v>
      </c>
      <c r="G26" s="25">
        <v>-4933</v>
      </c>
      <c r="H26" s="120">
        <v>-4283</v>
      </c>
      <c r="I26" s="25">
        <v>-4826</v>
      </c>
      <c r="J26" s="25">
        <v>-4330.6272543191444</v>
      </c>
      <c r="K26" s="25">
        <v>-4398</v>
      </c>
      <c r="L26" s="42">
        <v>-4532.5417788026643</v>
      </c>
      <c r="N26" s="25">
        <v>-18491.012426141267</v>
      </c>
      <c r="O26" s="25">
        <v>-18372.627254319144</v>
      </c>
    </row>
    <row r="27" spans="2:15">
      <c r="B27" s="24" t="s">
        <v>68</v>
      </c>
      <c r="C27" s="25">
        <v>222</v>
      </c>
      <c r="D27" s="25">
        <v>1034</v>
      </c>
      <c r="E27" s="25">
        <v>351.76</v>
      </c>
      <c r="F27" s="25">
        <v>549.3599999999999</v>
      </c>
      <c r="G27" s="25">
        <v>391</v>
      </c>
      <c r="H27" s="120">
        <v>602</v>
      </c>
      <c r="I27" s="25">
        <v>-7843</v>
      </c>
      <c r="J27" s="25">
        <v>1011.5200000000004</v>
      </c>
      <c r="K27" s="25">
        <v>341</v>
      </c>
      <c r="L27" s="42">
        <v>733.96</v>
      </c>
      <c r="N27" s="25">
        <v>2157.12</v>
      </c>
      <c r="O27" s="25">
        <v>-5838.48</v>
      </c>
    </row>
    <row r="28" spans="2:15">
      <c r="B28" s="24" t="s">
        <v>79</v>
      </c>
      <c r="C28" s="25">
        <v>-15656</v>
      </c>
      <c r="D28" s="25">
        <v>-11510</v>
      </c>
      <c r="E28" s="25">
        <v>-14267.037496197707</v>
      </c>
      <c r="F28" s="25">
        <v>-7402.480132133096</v>
      </c>
      <c r="G28" s="25">
        <v>-9414</v>
      </c>
      <c r="H28" s="120">
        <v>-8348</v>
      </c>
      <c r="I28" s="25">
        <v>-2842</v>
      </c>
      <c r="J28" s="25">
        <v>-27520.320592325297</v>
      </c>
      <c r="K28" s="25">
        <v>-7675</v>
      </c>
      <c r="L28" s="42">
        <v>-10721.0933810063</v>
      </c>
      <c r="N28" s="25">
        <v>-48835.517628330803</v>
      </c>
      <c r="O28" s="25">
        <v>-48124.320592325297</v>
      </c>
    </row>
    <row r="29" spans="2:15">
      <c r="B29" s="24" t="s">
        <v>32</v>
      </c>
      <c r="C29" s="25">
        <v>-99</v>
      </c>
      <c r="D29" s="25">
        <v>-247</v>
      </c>
      <c r="E29" s="25">
        <v>-271</v>
      </c>
      <c r="F29" s="25">
        <v>-270.58161166277705</v>
      </c>
      <c r="G29" s="25">
        <v>1</v>
      </c>
      <c r="H29" s="120">
        <v>-171</v>
      </c>
      <c r="I29" s="25">
        <v>-232</v>
      </c>
      <c r="J29" s="25">
        <v>-120.69018670356797</v>
      </c>
      <c r="K29" s="25">
        <v>-109</v>
      </c>
      <c r="L29" s="42">
        <v>95.174418627649899</v>
      </c>
      <c r="N29" s="25">
        <v>-887.58161166277705</v>
      </c>
      <c r="O29" s="25">
        <v>-522.69018670356797</v>
      </c>
    </row>
    <row r="30" spans="2:15" ht="13.5" thickBot="1">
      <c r="B30" s="46" t="s">
        <v>80</v>
      </c>
      <c r="C30" s="47">
        <f>SUM(C25:C29)</f>
        <v>40311</v>
      </c>
      <c r="D30" s="47">
        <f t="shared" ref="D30:K30" si="6">SUM(D25:D29)</f>
        <v>25807</v>
      </c>
      <c r="E30" s="47">
        <f t="shared" si="6"/>
        <v>32156.153813969351</v>
      </c>
      <c r="F30" s="47">
        <f t="shared" si="6"/>
        <v>27966.080742194536</v>
      </c>
      <c r="G30" s="47">
        <f t="shared" si="6"/>
        <v>22303.66791786527</v>
      </c>
      <c r="H30" s="118">
        <f t="shared" si="6"/>
        <v>3292.3320821347297</v>
      </c>
      <c r="I30" s="47">
        <f t="shared" si="6"/>
        <v>-11205</v>
      </c>
      <c r="J30" s="47">
        <f t="shared" si="6"/>
        <v>27139.710069008241</v>
      </c>
      <c r="K30" s="47">
        <f t="shared" si="6"/>
        <v>7313.0768594393739</v>
      </c>
      <c r="L30" s="48">
        <v>12875.592250355539</v>
      </c>
      <c r="N30" s="47">
        <f>SUM(N25:N29)</f>
        <v>126240.23455616384</v>
      </c>
      <c r="O30" s="47">
        <f>SUM(O25:O29)</f>
        <v>41530.710069008543</v>
      </c>
    </row>
    <row r="31" spans="2:15">
      <c r="B31" s="26"/>
      <c r="C31" s="26"/>
      <c r="D31" s="26"/>
      <c r="E31" s="26"/>
      <c r="F31" s="26"/>
      <c r="G31" s="26"/>
      <c r="H31" s="26"/>
      <c r="I31" s="26"/>
      <c r="J31" s="26"/>
      <c r="K31" s="26"/>
      <c r="L31" s="26"/>
      <c r="N31" s="26"/>
      <c r="O31" s="26"/>
    </row>
    <row r="32" spans="2:15" ht="18">
      <c r="B32" s="5" t="s">
        <v>139</v>
      </c>
      <c r="C32" s="89"/>
      <c r="D32" s="89"/>
      <c r="E32" s="89"/>
      <c r="F32" s="89"/>
      <c r="G32" s="89"/>
      <c r="H32" s="89"/>
      <c r="I32" s="89"/>
      <c r="J32" s="89"/>
      <c r="K32" s="89"/>
      <c r="N32" s="89"/>
      <c r="O32" s="89"/>
    </row>
    <row r="33" spans="2:15" ht="12.75" customHeight="1">
      <c r="B33" s="5"/>
      <c r="C33" s="89"/>
      <c r="D33" s="89"/>
      <c r="E33" s="89"/>
      <c r="F33" s="89"/>
      <c r="G33" s="89"/>
      <c r="H33" s="89"/>
      <c r="I33" s="89"/>
      <c r="J33" s="89"/>
      <c r="K33" s="89"/>
      <c r="N33" s="89"/>
      <c r="O33" s="89"/>
    </row>
    <row r="34" spans="2:15">
      <c r="B34" s="90" t="s">
        <v>135</v>
      </c>
      <c r="C34" s="92" t="s">
        <v>49</v>
      </c>
      <c r="D34" s="92" t="s">
        <v>50</v>
      </c>
      <c r="E34" s="92" t="s">
        <v>51</v>
      </c>
      <c r="F34" s="92" t="s">
        <v>52</v>
      </c>
      <c r="G34" s="92" t="s">
        <v>53</v>
      </c>
      <c r="H34" s="92" t="s">
        <v>54</v>
      </c>
      <c r="I34" s="92" t="s">
        <v>55</v>
      </c>
      <c r="J34" s="92" t="s">
        <v>56</v>
      </c>
      <c r="K34" s="89"/>
      <c r="N34" s="92" t="s">
        <v>70</v>
      </c>
      <c r="O34" s="92" t="s">
        <v>57</v>
      </c>
    </row>
    <row r="35" spans="2:15">
      <c r="B35" s="12" t="s">
        <v>128</v>
      </c>
      <c r="C35" s="13">
        <v>14944</v>
      </c>
      <c r="D35" s="13">
        <v>14957</v>
      </c>
      <c r="E35" s="13">
        <v>14953</v>
      </c>
      <c r="F35" s="13">
        <v>15115</v>
      </c>
      <c r="G35" s="13">
        <v>11997</v>
      </c>
      <c r="H35" s="121">
        <v>13742</v>
      </c>
      <c r="I35" s="13">
        <v>14387</v>
      </c>
      <c r="J35" s="13">
        <v>13235</v>
      </c>
      <c r="K35" s="89"/>
      <c r="N35" s="13">
        <v>59969</v>
      </c>
      <c r="O35" s="13">
        <v>53361.000000000007</v>
      </c>
    </row>
    <row r="36" spans="2:15">
      <c r="B36" s="14" t="s">
        <v>129</v>
      </c>
      <c r="C36" s="15">
        <f>'P&amp;L - Analytic view'!C58</f>
        <v>-6640</v>
      </c>
      <c r="D36" s="15">
        <f>'P&amp;L - Analytic view'!D58</f>
        <v>-6541</v>
      </c>
      <c r="E36" s="15">
        <f>'P&amp;L - Analytic view'!E58</f>
        <v>-6430</v>
      </c>
      <c r="F36" s="15">
        <f>'P&amp;L - Analytic view'!F58</f>
        <v>-6423.5</v>
      </c>
      <c r="G36" s="15">
        <v>-6308</v>
      </c>
      <c r="H36" s="122">
        <v>-7219</v>
      </c>
      <c r="I36" s="15">
        <v>-6411</v>
      </c>
      <c r="J36" s="15">
        <v>-7317</v>
      </c>
      <c r="K36" s="89"/>
      <c r="N36" s="15">
        <f>'P&amp;L - Analytic view'!N58</f>
        <v>-26034.5</v>
      </c>
      <c r="O36" s="15">
        <v>-27255</v>
      </c>
    </row>
    <row r="37" spans="2:15" ht="13.5" thickBot="1">
      <c r="B37" s="31" t="s">
        <v>130</v>
      </c>
      <c r="C37" s="32">
        <f t="shared" ref="C37:J37" si="7">C35+C36</f>
        <v>8304</v>
      </c>
      <c r="D37" s="32">
        <f t="shared" si="7"/>
        <v>8416</v>
      </c>
      <c r="E37" s="32">
        <f t="shared" si="7"/>
        <v>8523</v>
      </c>
      <c r="F37" s="32">
        <f t="shared" si="7"/>
        <v>8691.5</v>
      </c>
      <c r="G37" s="32">
        <f t="shared" si="7"/>
        <v>5689</v>
      </c>
      <c r="H37" s="117">
        <f t="shared" si="7"/>
        <v>6523</v>
      </c>
      <c r="I37" s="32">
        <f t="shared" si="7"/>
        <v>7976</v>
      </c>
      <c r="J37" s="32">
        <f t="shared" si="7"/>
        <v>5918</v>
      </c>
      <c r="K37" s="89"/>
      <c r="N37" s="32">
        <f>N35+N36</f>
        <v>33934.5</v>
      </c>
      <c r="O37" s="32">
        <f>O35+O36</f>
        <v>26106.000000000007</v>
      </c>
    </row>
    <row r="38" spans="2:15">
      <c r="B38" s="94" t="s">
        <v>131</v>
      </c>
      <c r="C38" s="95">
        <v>0.34429999999999999</v>
      </c>
      <c r="D38" s="95">
        <v>0.34429999999999999</v>
      </c>
      <c r="E38" s="95">
        <v>0.34429999999999999</v>
      </c>
      <c r="F38" s="95">
        <v>0.34429999999999999</v>
      </c>
      <c r="G38" s="95">
        <v>0.34429999999999999</v>
      </c>
      <c r="H38" s="123">
        <v>0.34429999999999999</v>
      </c>
      <c r="I38" s="95">
        <v>0.34429999999999999</v>
      </c>
      <c r="J38" s="95">
        <v>0.34429999999999999</v>
      </c>
      <c r="K38" s="89"/>
      <c r="N38" s="95">
        <v>0.34429999999999999</v>
      </c>
      <c r="O38" s="95">
        <v>0.34429999999999999</v>
      </c>
    </row>
    <row r="39" spans="2:15">
      <c r="B39" s="14" t="s">
        <v>132</v>
      </c>
      <c r="C39" s="15">
        <f t="shared" ref="C39:I39" si="8">-C37*C38</f>
        <v>-2859.0672</v>
      </c>
      <c r="D39" s="15">
        <f t="shared" si="8"/>
        <v>-2897.6288</v>
      </c>
      <c r="E39" s="15">
        <f t="shared" si="8"/>
        <v>-2934.4688999999998</v>
      </c>
      <c r="F39" s="15">
        <f t="shared" si="8"/>
        <v>-2992.4834500000002</v>
      </c>
      <c r="G39" s="15">
        <f t="shared" si="8"/>
        <v>-1958.7227</v>
      </c>
      <c r="H39" s="122">
        <f t="shared" si="8"/>
        <v>-2245.8688999999999</v>
      </c>
      <c r="I39" s="15">
        <f t="shared" si="8"/>
        <v>-2746.1367999999998</v>
      </c>
      <c r="J39" s="15">
        <f>-J37*J38</f>
        <v>-2037.5673999999999</v>
      </c>
      <c r="K39" s="89"/>
      <c r="N39" s="15">
        <f>-N37*N38</f>
        <v>-11683.648349999999</v>
      </c>
      <c r="O39" s="15">
        <f>-O37*O38</f>
        <v>-8988.2958000000017</v>
      </c>
    </row>
    <row r="40" spans="2:15" ht="13.5" thickBot="1">
      <c r="B40" s="46" t="s">
        <v>133</v>
      </c>
      <c r="C40" s="47">
        <f t="shared" ref="C40:I40" si="9">C37+C39</f>
        <v>5444.9328000000005</v>
      </c>
      <c r="D40" s="47">
        <f t="shared" si="9"/>
        <v>5518.3711999999996</v>
      </c>
      <c r="E40" s="47">
        <f t="shared" si="9"/>
        <v>5588.5311000000002</v>
      </c>
      <c r="F40" s="47">
        <f t="shared" si="9"/>
        <v>5699.0165500000003</v>
      </c>
      <c r="G40" s="47">
        <f t="shared" si="9"/>
        <v>3730.2772999999997</v>
      </c>
      <c r="H40" s="118">
        <f t="shared" si="9"/>
        <v>4277.1311000000005</v>
      </c>
      <c r="I40" s="47">
        <f t="shared" si="9"/>
        <v>5229.8631999999998</v>
      </c>
      <c r="J40" s="47">
        <f>J37+J39</f>
        <v>3880.4326000000001</v>
      </c>
      <c r="K40" s="89"/>
      <c r="N40" s="47">
        <f>N37+N39</f>
        <v>22250.851650000001</v>
      </c>
      <c r="O40" s="47">
        <f>O37+O39</f>
        <v>17117.704200000007</v>
      </c>
    </row>
    <row r="41" spans="2:15">
      <c r="K41" s="89"/>
    </row>
    <row r="42" spans="2:15">
      <c r="K42" s="89"/>
    </row>
    <row r="44" spans="2:15">
      <c r="G44" s="8"/>
    </row>
    <row r="56" spans="2:15">
      <c r="D56" s="7"/>
      <c r="F56" s="7"/>
      <c r="G56" s="8"/>
      <c r="H56" s="8"/>
      <c r="I56" s="8"/>
      <c r="J56" s="8"/>
      <c r="K56" s="8"/>
      <c r="L56" s="8"/>
      <c r="N56" s="8"/>
      <c r="O56" s="8"/>
    </row>
    <row r="57" spans="2:15">
      <c r="B57" s="6"/>
      <c r="C57" s="6"/>
      <c r="D57" s="6"/>
      <c r="E57" s="6"/>
      <c r="F57" s="6"/>
      <c r="G57" s="6"/>
      <c r="H57" s="6"/>
      <c r="I57" s="6"/>
      <c r="J57" s="6"/>
      <c r="K57" s="6"/>
      <c r="L57" s="9"/>
      <c r="N57" s="6"/>
      <c r="O57" s="6"/>
    </row>
    <row r="58" spans="2:15">
      <c r="L58" s="8"/>
    </row>
    <row r="59" spans="2:15">
      <c r="L59" s="8"/>
    </row>
    <row r="64" spans="2:15">
      <c r="G64" s="8"/>
      <c r="H64" s="8"/>
      <c r="I64" s="8"/>
      <c r="J64" s="8"/>
      <c r="K64" s="8"/>
      <c r="L64" s="8"/>
      <c r="N64" s="8"/>
      <c r="O64" s="8"/>
    </row>
    <row r="65" spans="7:15">
      <c r="G65" s="8"/>
      <c r="H65" s="8"/>
      <c r="I65" s="8"/>
      <c r="J65" s="8"/>
      <c r="K65" s="8"/>
      <c r="L65" s="8"/>
      <c r="M65" s="102"/>
      <c r="N65" s="8"/>
      <c r="O65" s="8"/>
    </row>
    <row r="66" spans="7:15">
      <c r="G66" s="8"/>
      <c r="H66" s="8"/>
      <c r="I66" s="8"/>
      <c r="J66" s="8"/>
      <c r="K66" s="8"/>
      <c r="L66" s="8"/>
      <c r="N66" s="8"/>
      <c r="O66" s="8"/>
    </row>
    <row r="67" spans="7:15">
      <c r="G67" s="8"/>
      <c r="H67" s="8"/>
      <c r="I67" s="8"/>
      <c r="J67" s="8"/>
      <c r="K67" s="8"/>
      <c r="L67" s="8"/>
      <c r="N67" s="8"/>
      <c r="O67" s="8"/>
    </row>
    <row r="68" spans="7:15">
      <c r="G68" s="8"/>
      <c r="H68" s="8"/>
      <c r="I68" s="8"/>
      <c r="J68" s="8"/>
      <c r="K68" s="8"/>
      <c r="L68" s="8"/>
      <c r="N68" s="8"/>
      <c r="O68" s="8"/>
    </row>
    <row r="69" spans="7:15">
      <c r="G69" s="8"/>
      <c r="H69" s="8"/>
      <c r="I69" s="8"/>
      <c r="J69" s="8"/>
      <c r="K69" s="8"/>
      <c r="L69" s="8"/>
      <c r="N69" s="8"/>
      <c r="O69" s="8"/>
    </row>
    <row r="70" spans="7:15">
      <c r="G70" s="8"/>
      <c r="H70" s="8"/>
      <c r="I70" s="8"/>
      <c r="J70" s="8"/>
      <c r="K70" s="8"/>
      <c r="L70" s="8"/>
      <c r="N70" s="8"/>
      <c r="O70" s="8"/>
    </row>
    <row r="71" spans="7:15">
      <c r="G71" s="8"/>
      <c r="H71" s="8"/>
      <c r="I71" s="8"/>
      <c r="J71" s="8"/>
      <c r="K71" s="8"/>
      <c r="L71" s="8"/>
      <c r="N71" s="8"/>
      <c r="O71" s="8"/>
    </row>
    <row r="72" spans="7:15">
      <c r="G72" s="8"/>
      <c r="H72" s="8"/>
      <c r="I72" s="8"/>
      <c r="J72" s="8"/>
      <c r="K72" s="8"/>
      <c r="L72" s="8"/>
      <c r="N72" s="8"/>
      <c r="O72" s="8"/>
    </row>
    <row r="73" spans="7:15">
      <c r="G73" s="8"/>
      <c r="H73" s="8"/>
      <c r="I73" s="8"/>
      <c r="J73" s="8"/>
      <c r="K73" s="8"/>
      <c r="L73" s="8"/>
      <c r="N73" s="8"/>
      <c r="O73" s="8"/>
    </row>
    <row r="74" spans="7:15">
      <c r="G74" s="8"/>
      <c r="H74" s="8"/>
      <c r="I74" s="8"/>
      <c r="J74" s="8"/>
      <c r="K74" s="8"/>
      <c r="L74" s="8"/>
      <c r="N74" s="8"/>
      <c r="O74" s="8"/>
    </row>
    <row r="75" spans="7:15">
      <c r="G75" s="8"/>
      <c r="H75" s="8"/>
      <c r="I75" s="8"/>
      <c r="J75" s="8"/>
      <c r="K75" s="8"/>
      <c r="L75" s="8"/>
      <c r="N75" s="8"/>
      <c r="O75" s="8"/>
    </row>
  </sheetData>
  <conditionalFormatting sqref="C36:F36">
    <cfRule type="containsBlanks" dxfId="18" priority="2">
      <formula>LEN(TRIM(C36))=0</formula>
    </cfRule>
  </conditionalFormatting>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showGridLines="0" zoomScaleNormal="100" workbookViewId="0">
      <selection activeCell="Q15" sqref="Q15"/>
    </sheetView>
  </sheetViews>
  <sheetFormatPr baseColWidth="10" defaultColWidth="11.42578125" defaultRowHeight="12.75"/>
  <cols>
    <col min="1" max="1" width="3" style="1" customWidth="1"/>
    <col min="2" max="2" width="57.28515625" style="1" bestFit="1" customWidth="1"/>
    <col min="3" max="3" width="11.42578125" style="1"/>
    <col min="4" max="6" width="11.42578125" style="1" customWidth="1"/>
    <col min="7" max="7" width="11.42578125" style="1"/>
    <col min="8" max="12" width="11.42578125" style="1" customWidth="1"/>
    <col min="13" max="13" width="2.85546875" style="1" customWidth="1"/>
    <col min="14" max="16384" width="11.42578125" style="1"/>
  </cols>
  <sheetData>
    <row r="1" spans="1:15" ht="18">
      <c r="B1" s="5" t="s">
        <v>146</v>
      </c>
      <c r="C1" s="26"/>
      <c r="D1" s="26"/>
      <c r="E1" s="26"/>
      <c r="F1" s="26"/>
      <c r="G1" s="26"/>
      <c r="H1" s="26"/>
      <c r="I1" s="26"/>
      <c r="J1" s="26"/>
      <c r="K1" s="26"/>
      <c r="L1" s="26"/>
    </row>
    <row r="2" spans="1:15" s="3" customFormat="1">
      <c r="B2" s="26"/>
      <c r="C2" s="26"/>
      <c r="D2" s="26"/>
      <c r="E2" s="26"/>
      <c r="F2" s="26"/>
      <c r="G2" s="26"/>
      <c r="H2" s="26"/>
      <c r="I2" s="26"/>
      <c r="J2" s="26"/>
      <c r="K2" s="26"/>
      <c r="L2" s="26"/>
    </row>
    <row r="3" spans="1:15">
      <c r="A3" s="10"/>
      <c r="B3" s="11" t="s">
        <v>71</v>
      </c>
      <c r="C3" s="69" t="s">
        <v>49</v>
      </c>
      <c r="D3" s="69" t="s">
        <v>50</v>
      </c>
      <c r="E3" s="69" t="s">
        <v>51</v>
      </c>
      <c r="F3" s="69" t="s">
        <v>52</v>
      </c>
      <c r="G3" s="69" t="s">
        <v>53</v>
      </c>
      <c r="H3" s="69" t="s">
        <v>54</v>
      </c>
      <c r="I3" s="69" t="s">
        <v>55</v>
      </c>
      <c r="J3" s="69" t="s">
        <v>56</v>
      </c>
      <c r="K3" s="69" t="s">
        <v>81</v>
      </c>
      <c r="L3" s="70" t="s">
        <v>134</v>
      </c>
      <c r="N3" s="69" t="s">
        <v>70</v>
      </c>
      <c r="O3" s="69" t="s">
        <v>57</v>
      </c>
    </row>
    <row r="4" spans="1:15">
      <c r="A4" s="8"/>
      <c r="B4" s="22" t="s">
        <v>69</v>
      </c>
      <c r="C4" s="23">
        <f>'P&amp;L - IFRS'!C5</f>
        <v>306935</v>
      </c>
      <c r="D4" s="23">
        <f>'P&amp;L - IFRS'!D5</f>
        <v>296103</v>
      </c>
      <c r="E4" s="23">
        <f>'P&amp;L - IFRS'!E5</f>
        <v>291071.52533693553</v>
      </c>
      <c r="F4" s="23">
        <f>'P&amp;L - IFRS'!F5</f>
        <v>291826.03346954793</v>
      </c>
      <c r="G4" s="23">
        <f>'P&amp;L - IFRS'!G5</f>
        <v>288540</v>
      </c>
      <c r="H4" s="112">
        <f>'P&amp;L - IFRS'!H5</f>
        <v>277200</v>
      </c>
      <c r="I4" s="23">
        <f>'P&amp;L - IFRS'!I5</f>
        <v>275766</v>
      </c>
      <c r="J4" s="23">
        <f>'P&amp;L - IFRS'!J5</f>
        <v>273633.75278010633</v>
      </c>
      <c r="K4" s="23">
        <f>'P&amp;L - IFRS'!K5</f>
        <v>282162</v>
      </c>
      <c r="L4" s="40">
        <f>'P&amp;L - IFRS'!L5</f>
        <v>283420.47478764958</v>
      </c>
      <c r="N4" s="23">
        <f>'P&amp;L - IFRS'!N5</f>
        <v>1185935.5588064836</v>
      </c>
      <c r="O4" s="23">
        <f>'P&amp;L - IFRS'!O5</f>
        <v>1115139.7527801064</v>
      </c>
    </row>
    <row r="5" spans="1:15">
      <c r="A5" s="8"/>
      <c r="B5" s="52" t="s">
        <v>91</v>
      </c>
      <c r="C5" s="53">
        <f>'P&amp;L - IFRS'!C6</f>
        <v>36717</v>
      </c>
      <c r="D5" s="53">
        <f>'P&amp;L - IFRS'!D6</f>
        <v>29885</v>
      </c>
      <c r="E5" s="53">
        <f>'P&amp;L - IFRS'!E6</f>
        <v>30969.801257442887</v>
      </c>
      <c r="F5" s="53">
        <f>'P&amp;L - IFRS'!F6</f>
        <v>27978.631691434872</v>
      </c>
      <c r="G5" s="53">
        <f>'P&amp;L - IFRS'!G6</f>
        <v>36324</v>
      </c>
      <c r="H5" s="113">
        <f>'P&amp;L - IFRS'!H6</f>
        <v>32780</v>
      </c>
      <c r="I5" s="53">
        <f>'P&amp;L - IFRS'!I6</f>
        <v>30842</v>
      </c>
      <c r="J5" s="53">
        <f>'P&amp;L - IFRS'!J6</f>
        <v>28848.909799212808</v>
      </c>
      <c r="K5" s="53">
        <f>'P&amp;L - IFRS'!K6</f>
        <v>36587</v>
      </c>
      <c r="L5" s="54">
        <f>'P&amp;L - IFRS'!L6</f>
        <v>31972.503474127298</v>
      </c>
      <c r="N5" s="53">
        <f>'P&amp;L - IFRS'!N6</f>
        <v>125550.43294887776</v>
      </c>
      <c r="O5" s="53">
        <f>'P&amp;L - IFRS'!O6</f>
        <v>128794.90979921281</v>
      </c>
    </row>
    <row r="6" spans="1:15">
      <c r="A6" s="8"/>
      <c r="B6" s="52" t="s">
        <v>92</v>
      </c>
      <c r="C6" s="53">
        <f>'P&amp;L - IFRS'!C7</f>
        <v>18234</v>
      </c>
      <c r="D6" s="53">
        <f>'P&amp;L - IFRS'!D7</f>
        <v>17396</v>
      </c>
      <c r="E6" s="53">
        <f>'P&amp;L - IFRS'!E7</f>
        <v>17827.924443122807</v>
      </c>
      <c r="F6" s="53">
        <f>'P&amp;L - IFRS'!F7</f>
        <v>17141.190390158394</v>
      </c>
      <c r="G6" s="53">
        <f>'P&amp;L - IFRS'!G7</f>
        <v>17356</v>
      </c>
      <c r="H6" s="113">
        <f>'P&amp;L - IFRS'!H7</f>
        <v>17503</v>
      </c>
      <c r="I6" s="53">
        <f>'P&amp;L - IFRS'!I7</f>
        <v>17836</v>
      </c>
      <c r="J6" s="53">
        <f>'P&amp;L - IFRS'!J7</f>
        <v>17924</v>
      </c>
      <c r="K6" s="53">
        <f>'P&amp;L - IFRS'!K7</f>
        <v>18477</v>
      </c>
      <c r="L6" s="54">
        <f>'P&amp;L - IFRS'!L7</f>
        <v>17563.231861527333</v>
      </c>
      <c r="N6" s="53">
        <f>'P&amp;L - IFRS'!N7</f>
        <v>70599.114833281201</v>
      </c>
      <c r="O6" s="53">
        <f>'P&amp;L - IFRS'!O7</f>
        <v>70619</v>
      </c>
    </row>
    <row r="7" spans="1:15">
      <c r="A7" s="10"/>
      <c r="B7" s="52" t="s">
        <v>93</v>
      </c>
      <c r="C7" s="53">
        <f>'P&amp;L - IFRS'!C8</f>
        <v>27699</v>
      </c>
      <c r="D7" s="53">
        <f>'P&amp;L - IFRS'!D8</f>
        <v>27349</v>
      </c>
      <c r="E7" s="53">
        <f>'P&amp;L - IFRS'!E8</f>
        <v>26161.11641373278</v>
      </c>
      <c r="F7" s="53">
        <f>'P&amp;L - IFRS'!F8</f>
        <v>26236.980268408788</v>
      </c>
      <c r="G7" s="53">
        <f>'P&amp;L - IFRS'!G8</f>
        <v>22806</v>
      </c>
      <c r="H7" s="113">
        <f>'P&amp;L - IFRS'!H8</f>
        <v>24219</v>
      </c>
      <c r="I7" s="53">
        <f>'P&amp;L - IFRS'!I8</f>
        <v>24222</v>
      </c>
      <c r="J7" s="53">
        <f>'P&amp;L - IFRS'!J8</f>
        <v>25496</v>
      </c>
      <c r="K7" s="53">
        <f>'P&amp;L - IFRS'!K8</f>
        <v>11082.948531004378</v>
      </c>
      <c r="L7" s="54">
        <f>'P&amp;L - IFRS'!L8</f>
        <v>10472.196182103176</v>
      </c>
      <c r="N7" s="53">
        <f>'P&amp;L - IFRS'!N8</f>
        <v>107446.09668214158</v>
      </c>
      <c r="O7" s="53">
        <f>'P&amp;L - IFRS'!O8</f>
        <v>96743</v>
      </c>
    </row>
    <row r="8" spans="1:15">
      <c r="A8" s="10"/>
      <c r="B8" s="49" t="s">
        <v>88</v>
      </c>
      <c r="C8" s="50">
        <f>SUM(C5:C7)</f>
        <v>82650</v>
      </c>
      <c r="D8" s="50">
        <f t="shared" ref="D8:O8" si="0">SUM(D5:D7)</f>
        <v>74630</v>
      </c>
      <c r="E8" s="50">
        <f t="shared" si="0"/>
        <v>74958.842114298473</v>
      </c>
      <c r="F8" s="50">
        <f t="shared" si="0"/>
        <v>71356.80235000205</v>
      </c>
      <c r="G8" s="50">
        <f t="shared" si="0"/>
        <v>76486</v>
      </c>
      <c r="H8" s="114">
        <f t="shared" si="0"/>
        <v>74502</v>
      </c>
      <c r="I8" s="50">
        <f t="shared" si="0"/>
        <v>72900</v>
      </c>
      <c r="J8" s="50">
        <f t="shared" si="0"/>
        <v>72268.909799212808</v>
      </c>
      <c r="K8" s="50">
        <f t="shared" si="0"/>
        <v>66146.948531004382</v>
      </c>
      <c r="L8" s="51">
        <f t="shared" si="0"/>
        <v>60007.93151775781</v>
      </c>
      <c r="N8" s="50">
        <f t="shared" si="0"/>
        <v>303595.64446430054</v>
      </c>
      <c r="O8" s="50">
        <f t="shared" si="0"/>
        <v>296156.90979921282</v>
      </c>
    </row>
    <row r="9" spans="1:15" ht="13.5" thickBot="1">
      <c r="A9" s="10"/>
      <c r="B9" s="18" t="s">
        <v>77</v>
      </c>
      <c r="C9" s="19">
        <f>C4+C8</f>
        <v>389585</v>
      </c>
      <c r="D9" s="19">
        <f t="shared" ref="D9:J9" si="1">SUM(D4:D7)</f>
        <v>370733</v>
      </c>
      <c r="E9" s="19">
        <f t="shared" si="1"/>
        <v>366030.36745123402</v>
      </c>
      <c r="F9" s="19">
        <f t="shared" si="1"/>
        <v>363182.83581954997</v>
      </c>
      <c r="G9" s="19">
        <f t="shared" si="1"/>
        <v>365026</v>
      </c>
      <c r="H9" s="115">
        <f t="shared" si="1"/>
        <v>351702</v>
      </c>
      <c r="I9" s="19">
        <f t="shared" si="1"/>
        <v>348666</v>
      </c>
      <c r="J9" s="19">
        <f t="shared" si="1"/>
        <v>345902.66257931915</v>
      </c>
      <c r="K9" s="19">
        <f>SUM(K4:K7)</f>
        <v>348308.94853100437</v>
      </c>
      <c r="L9" s="34">
        <f>SUM(L4:L7)</f>
        <v>343428.40630540735</v>
      </c>
      <c r="N9" s="19">
        <f>SUM(N4:N7)</f>
        <v>1489531.2032707841</v>
      </c>
      <c r="O9" s="19">
        <f>SUM(O4:O7)</f>
        <v>1411296.6625793192</v>
      </c>
    </row>
    <row r="10" spans="1:15">
      <c r="A10" s="10"/>
      <c r="B10" s="22" t="s">
        <v>60</v>
      </c>
      <c r="C10" s="23">
        <f>'P&amp;L - IFRS'!C13</f>
        <v>-152746</v>
      </c>
      <c r="D10" s="23">
        <f>'P&amp;L - IFRS'!D13</f>
        <v>-156403</v>
      </c>
      <c r="E10" s="23">
        <f>'P&amp;L - IFRS'!E13</f>
        <v>-146235.42553667718</v>
      </c>
      <c r="F10" s="23">
        <f>'P&amp;L - IFRS'!F13</f>
        <v>-149959.57446332282</v>
      </c>
      <c r="G10" s="23">
        <f>'P&amp;L - IFRS'!G13</f>
        <v>-155738</v>
      </c>
      <c r="H10" s="112">
        <f>'P&amp;L - IFRS'!H13</f>
        <v>-194329</v>
      </c>
      <c r="I10" s="23">
        <f>'P&amp;L - IFRS'!I13</f>
        <v>-186449</v>
      </c>
      <c r="J10" s="23">
        <f>'P&amp;L - IFRS'!J13</f>
        <v>-169139</v>
      </c>
      <c r="K10" s="23">
        <f>'P&amp;L - IFRS'!K13</f>
        <v>-163153.87167156499</v>
      </c>
      <c r="L10" s="40">
        <f>'P&amp;L - IFRS'!L13</f>
        <v>-153626.8200032466</v>
      </c>
      <c r="N10" s="23">
        <f>'P&amp;L - IFRS'!N13</f>
        <v>-605344</v>
      </c>
      <c r="O10" s="23">
        <f>'P&amp;L - IFRS'!O13</f>
        <v>-705655</v>
      </c>
    </row>
    <row r="11" spans="1:15">
      <c r="A11" s="10"/>
      <c r="B11" s="52" t="s">
        <v>90</v>
      </c>
      <c r="C11" s="53">
        <f>'P&amp;L - IFRS'!C14</f>
        <v>-3328</v>
      </c>
      <c r="D11" s="53">
        <f>'P&amp;L - IFRS'!D14</f>
        <v>-3406</v>
      </c>
      <c r="E11" s="53">
        <f>'P&amp;L - IFRS'!E14</f>
        <v>-3364.2824620585088</v>
      </c>
      <c r="F11" s="53">
        <f>'P&amp;L - IFRS'!F14</f>
        <v>-3995.6481484480209</v>
      </c>
      <c r="G11" s="53">
        <f>'P&amp;L - IFRS'!G14</f>
        <v>-3511.8759837726616</v>
      </c>
      <c r="H11" s="113">
        <f>'P&amp;L - IFRS'!H14</f>
        <v>-3466.1240162273384</v>
      </c>
      <c r="I11" s="53">
        <f>'P&amp;L - IFRS'!I14</f>
        <v>-3156</v>
      </c>
      <c r="J11" s="53">
        <f>'P&amp;L - IFRS'!J14</f>
        <v>-3059.0757993688658</v>
      </c>
      <c r="K11" s="53">
        <f>'P&amp;L - IFRS'!K14</f>
        <v>-3307</v>
      </c>
      <c r="L11" s="54">
        <f>'P&amp;L - IFRS'!L14</f>
        <v>-3228.3822078903986</v>
      </c>
      <c r="N11" s="53">
        <f>'P&amp;L - IFRS'!N14</f>
        <v>-14093.93061050653</v>
      </c>
      <c r="O11" s="53">
        <f>'P&amp;L - IFRS'!O14</f>
        <v>-13193.075799368866</v>
      </c>
    </row>
    <row r="12" spans="1:15">
      <c r="A12" s="10"/>
      <c r="B12" s="52" t="s">
        <v>94</v>
      </c>
      <c r="C12" s="53">
        <f>'P&amp;L - IFRS'!C15</f>
        <v>-11532</v>
      </c>
      <c r="D12" s="53">
        <f>'P&amp;L - IFRS'!D15</f>
        <v>-12276</v>
      </c>
      <c r="E12" s="53">
        <f>'P&amp;L - IFRS'!E15</f>
        <v>-10931.624608490412</v>
      </c>
      <c r="F12" s="53">
        <f>'P&amp;L - IFRS'!F15</f>
        <v>-10152.602567684502</v>
      </c>
      <c r="G12" s="53">
        <f>'P&amp;L - IFRS'!G15</f>
        <v>-14117.883473324002</v>
      </c>
      <c r="H12" s="113">
        <f>'P&amp;L - IFRS'!H15</f>
        <v>-7368.1165266759981</v>
      </c>
      <c r="I12" s="53">
        <f>'P&amp;L - IFRS'!I15</f>
        <v>-10522</v>
      </c>
      <c r="J12" s="53">
        <f>'P&amp;L - IFRS'!J15</f>
        <v>-12371.453479127529</v>
      </c>
      <c r="K12" s="53">
        <f>'P&amp;L - IFRS'!K15</f>
        <v>-10665</v>
      </c>
      <c r="L12" s="54">
        <f>'P&amp;L - IFRS'!L15</f>
        <v>-18264.663484108016</v>
      </c>
      <c r="N12" s="53">
        <f>'P&amp;L - IFRS'!N15</f>
        <v>-44892.227176174914</v>
      </c>
      <c r="O12" s="53">
        <f>'P&amp;L - IFRS'!O15</f>
        <v>-44379.453479127529</v>
      </c>
    </row>
    <row r="13" spans="1:15">
      <c r="A13" s="8"/>
      <c r="B13" s="52" t="s">
        <v>95</v>
      </c>
      <c r="C13" s="53">
        <f>'P&amp;L - IFRS'!C19</f>
        <v>-74918</v>
      </c>
      <c r="D13" s="53">
        <f>'P&amp;L - IFRS'!D19</f>
        <v>-64165</v>
      </c>
      <c r="E13" s="53">
        <f>'P&amp;L - IFRS'!E19</f>
        <v>-68706.392977384152</v>
      </c>
      <c r="F13" s="53">
        <f>'P&amp;L - IFRS'!F19</f>
        <v>-66258.807278489214</v>
      </c>
      <c r="G13" s="53">
        <f>'P&amp;L - IFRS'!G19</f>
        <v>-62726.8880761568</v>
      </c>
      <c r="H13" s="113">
        <f>'P&amp;L - IFRS'!H19</f>
        <v>-63599.1119238432</v>
      </c>
      <c r="I13" s="53">
        <f>'P&amp;L - IFRS'!I19</f>
        <v>-65063</v>
      </c>
      <c r="J13" s="53">
        <f>'P&amp;L - IFRS'!J19</f>
        <v>-63900</v>
      </c>
      <c r="K13" s="53">
        <f>'P&amp;L - IFRS'!K19</f>
        <v>-63603</v>
      </c>
      <c r="L13" s="54">
        <f>'P&amp;L - IFRS'!L19</f>
        <v>-61977.190997006328</v>
      </c>
      <c r="N13" s="53">
        <f>'P&amp;L - IFRS'!N19</f>
        <v>-274048.20025587338</v>
      </c>
      <c r="O13" s="53">
        <f>'P&amp;L - IFRS'!O19</f>
        <v>-255289</v>
      </c>
    </row>
    <row r="14" spans="1:15">
      <c r="A14" s="9"/>
      <c r="B14" s="52" t="s">
        <v>96</v>
      </c>
      <c r="C14" s="53">
        <f>'P&amp;L - IFRS'!C20</f>
        <v>-63404</v>
      </c>
      <c r="D14" s="53">
        <f>'P&amp;L - IFRS'!D20</f>
        <v>-71888</v>
      </c>
      <c r="E14" s="53">
        <f>'P&amp;L - IFRS'!E20</f>
        <v>-67444.483005865215</v>
      </c>
      <c r="F14" s="53">
        <f>'P&amp;L - IFRS'!F20</f>
        <v>-67219.874524275452</v>
      </c>
      <c r="G14" s="53">
        <f>'P&amp;L - IFRS'!G20</f>
        <v>-65764.264046362397</v>
      </c>
      <c r="H14" s="113">
        <f>'P&amp;L - IFRS'!H20</f>
        <v>-74410.735953637603</v>
      </c>
      <c r="I14" s="53">
        <f>'P&amp;L - IFRS'!I20</f>
        <v>-67845</v>
      </c>
      <c r="J14" s="53">
        <f>'P&amp;L - IFRS'!J20</f>
        <v>-67075</v>
      </c>
      <c r="K14" s="53">
        <f>'P&amp;L - IFRS'!K20</f>
        <v>-64695</v>
      </c>
      <c r="L14" s="54">
        <f>'P&amp;L - IFRS'!L20</f>
        <v>-67305.173147359979</v>
      </c>
      <c r="N14" s="53">
        <f>'P&amp;L - IFRS'!N20</f>
        <v>-269956.35753014067</v>
      </c>
      <c r="O14" s="53">
        <f>'P&amp;L - IFRS'!O20</f>
        <v>-275095</v>
      </c>
    </row>
    <row r="15" spans="1:15">
      <c r="A15" s="9"/>
      <c r="B15" s="52" t="s">
        <v>97</v>
      </c>
      <c r="C15" s="53">
        <f>'P&amp;L - IFRS'!C21</f>
        <v>-20241</v>
      </c>
      <c r="D15" s="53">
        <f>'P&amp;L - IFRS'!D21</f>
        <v>-20818</v>
      </c>
      <c r="E15" s="53">
        <f>'P&amp;L - IFRS'!E21</f>
        <v>-17036.214249345045</v>
      </c>
      <c r="F15" s="53">
        <f>'P&amp;L - IFRS'!F21</f>
        <v>-23556.723228524839</v>
      </c>
      <c r="G15" s="53">
        <f>'P&amp;L - IFRS'!G21</f>
        <v>-24269.021706716314</v>
      </c>
      <c r="H15" s="113">
        <f>'P&amp;L - IFRS'!H21</f>
        <v>-16930.978293283686</v>
      </c>
      <c r="I15" s="53">
        <f>'P&amp;L - IFRS'!I21</f>
        <v>-20078</v>
      </c>
      <c r="J15" s="53">
        <f>'P&amp;L - IFRS'!J21</f>
        <v>-21726</v>
      </c>
      <c r="K15" s="53">
        <f>'P&amp;L - IFRS'!K21</f>
        <v>-22912</v>
      </c>
      <c r="L15" s="54">
        <f>'P&amp;L - IFRS'!L21</f>
        <v>-17777.234316634058</v>
      </c>
      <c r="N15" s="53">
        <f>'P&amp;L - IFRS'!N21</f>
        <v>-81651.937477869884</v>
      </c>
      <c r="O15" s="53">
        <f>'P&amp;L - IFRS'!O21</f>
        <v>-83004</v>
      </c>
    </row>
    <row r="16" spans="1:15">
      <c r="A16" s="9"/>
      <c r="B16" s="49" t="s">
        <v>98</v>
      </c>
      <c r="C16" s="50">
        <f>SUM(C11:C15)</f>
        <v>-173423</v>
      </c>
      <c r="D16" s="50">
        <f t="shared" ref="D16:J16" si="2">SUM(D11:D15)</f>
        <v>-172553</v>
      </c>
      <c r="E16" s="50">
        <f t="shared" si="2"/>
        <v>-167482.99730314332</v>
      </c>
      <c r="F16" s="50">
        <f t="shared" si="2"/>
        <v>-171183.65574742202</v>
      </c>
      <c r="G16" s="50">
        <f t="shared" si="2"/>
        <v>-170389.93328633215</v>
      </c>
      <c r="H16" s="114">
        <f t="shared" si="2"/>
        <v>-165775.06671366785</v>
      </c>
      <c r="I16" s="50">
        <f t="shared" si="2"/>
        <v>-166664</v>
      </c>
      <c r="J16" s="50">
        <f t="shared" si="2"/>
        <v>-168131.5292784964</v>
      </c>
      <c r="K16" s="50">
        <f>SUM(K11:K15)</f>
        <v>-165182</v>
      </c>
      <c r="L16" s="51">
        <f>SUM(L11:L15)</f>
        <v>-168552.64415299881</v>
      </c>
      <c r="N16" s="50">
        <f>SUM(N11:N15)</f>
        <v>-684642.65305056539</v>
      </c>
      <c r="O16" s="50">
        <f>SUM(O11:O15)</f>
        <v>-670960.5292784964</v>
      </c>
    </row>
    <row r="17" spans="1:15">
      <c r="A17" s="10"/>
      <c r="B17" s="16" t="s">
        <v>48</v>
      </c>
      <c r="C17" s="17">
        <f>'P&amp;L - IFRS'!C11</f>
        <v>-630</v>
      </c>
      <c r="D17" s="17">
        <f>'P&amp;L - IFRS'!D11</f>
        <v>-1272</v>
      </c>
      <c r="E17" s="17">
        <f>'P&amp;L - IFRS'!E11</f>
        <v>-959.0541072094602</v>
      </c>
      <c r="F17" s="17">
        <f>'P&amp;L - IFRS'!F11</f>
        <v>-1835.058616517771</v>
      </c>
      <c r="G17" s="17">
        <f>'P&amp;L - IFRS'!G11</f>
        <v>-951</v>
      </c>
      <c r="H17" s="116">
        <f>'P&amp;L - IFRS'!H11</f>
        <v>-1212</v>
      </c>
      <c r="I17" s="17">
        <f>'P&amp;L - IFRS'!I11</f>
        <v>-771</v>
      </c>
      <c r="J17" s="17">
        <f>'P&amp;L - IFRS'!J11</f>
        <v>-1288.0675011400999</v>
      </c>
      <c r="K17" s="17">
        <f>'P&amp;L - IFRS'!K11</f>
        <v>-895</v>
      </c>
      <c r="L17" s="38">
        <f>'P&amp;L - IFRS'!L11</f>
        <v>-1559</v>
      </c>
      <c r="N17" s="17">
        <f>'P&amp;L - IFRS'!N11</f>
        <v>-4696.1127237272312</v>
      </c>
      <c r="O17" s="17">
        <f>'P&amp;L - IFRS'!O11</f>
        <v>-4222.0675011400999</v>
      </c>
    </row>
    <row r="18" spans="1:15" ht="13.5" thickBot="1">
      <c r="A18" s="9"/>
      <c r="B18" s="31" t="s">
        <v>75</v>
      </c>
      <c r="C18" s="32">
        <f t="shared" ref="C18:J18" si="3">C9+C17+C10+C16</f>
        <v>62786</v>
      </c>
      <c r="D18" s="32">
        <f t="shared" si="3"/>
        <v>40505</v>
      </c>
      <c r="E18" s="32">
        <f t="shared" si="3"/>
        <v>51352.890504204086</v>
      </c>
      <c r="F18" s="32">
        <f t="shared" si="3"/>
        <v>40204.546992287389</v>
      </c>
      <c r="G18" s="32">
        <f t="shared" si="3"/>
        <v>37947.066713667853</v>
      </c>
      <c r="H18" s="117">
        <f t="shared" si="3"/>
        <v>-9614.066713667853</v>
      </c>
      <c r="I18" s="32">
        <f t="shared" si="3"/>
        <v>-5218</v>
      </c>
      <c r="J18" s="32">
        <f t="shared" si="3"/>
        <v>7344.065799682634</v>
      </c>
      <c r="K18" s="32">
        <f>K9+K17+K10+K16</f>
        <v>19078.076859439374</v>
      </c>
      <c r="L18" s="39">
        <f>L9+L17+L10+L16</f>
        <v>19689.942149161943</v>
      </c>
      <c r="N18" s="32">
        <f>N9+N17+N10+N16</f>
        <v>194848.43749649148</v>
      </c>
      <c r="O18" s="32">
        <f>O9+O17+O10+O16</f>
        <v>30459.06579968275</v>
      </c>
    </row>
    <row r="19" spans="1:15">
      <c r="A19" s="8"/>
      <c r="B19" s="16" t="s">
        <v>101</v>
      </c>
      <c r="C19" s="17">
        <f>'P&amp;L - IFRS'!C18</f>
        <v>-13123</v>
      </c>
      <c r="D19" s="17">
        <f>'P&amp;L - IFRS'!D18</f>
        <v>-12611</v>
      </c>
      <c r="E19" s="17">
        <f>'P&amp;L - IFRS'!E18</f>
        <v>-12863.762653619066</v>
      </c>
      <c r="F19" s="17">
        <f>'P&amp;L - IFRS'!F18</f>
        <v>-12812.237346380934</v>
      </c>
      <c r="G19" s="17">
        <f>'P&amp;L - IFRS'!G18</f>
        <v>-11450.398795802495</v>
      </c>
      <c r="H19" s="116">
        <f>'P&amp;L - IFRS'!H18</f>
        <v>12051.398795802495</v>
      </c>
      <c r="I19" s="17">
        <f>'P&amp;L - IFRS'!I18</f>
        <v>-8287</v>
      </c>
      <c r="J19" s="17">
        <f>'P&amp;L - IFRS'!J18</f>
        <v>-9913</v>
      </c>
      <c r="K19" s="17">
        <f>'P&amp;L - IFRS'!K18</f>
        <v>-4579</v>
      </c>
      <c r="L19" s="38">
        <f>'P&amp;L - IFRS'!L18</f>
        <v>-12655.144572153105</v>
      </c>
      <c r="N19" s="17">
        <f>'P&amp;L - IFRS'!N18</f>
        <v>-51410</v>
      </c>
      <c r="O19" s="17">
        <f>'P&amp;L - IFRS'!O18</f>
        <v>-17599</v>
      </c>
    </row>
    <row r="20" spans="1:15" ht="13.5" thickBot="1">
      <c r="A20" s="8"/>
      <c r="B20" s="31" t="s">
        <v>76</v>
      </c>
      <c r="C20" s="32">
        <f t="shared" ref="C20:O20" si="4">C18+C19</f>
        <v>49663</v>
      </c>
      <c r="D20" s="32">
        <f t="shared" si="4"/>
        <v>27894</v>
      </c>
      <c r="E20" s="32">
        <f t="shared" si="4"/>
        <v>38489.12785058502</v>
      </c>
      <c r="F20" s="32">
        <f t="shared" si="4"/>
        <v>27392.309645906455</v>
      </c>
      <c r="G20" s="32">
        <f t="shared" si="4"/>
        <v>26496.667917865358</v>
      </c>
      <c r="H20" s="117">
        <f t="shared" si="4"/>
        <v>2437.3320821346424</v>
      </c>
      <c r="I20" s="32">
        <f t="shared" si="4"/>
        <v>-13505</v>
      </c>
      <c r="J20" s="32">
        <f t="shared" si="4"/>
        <v>-2568.934200317366</v>
      </c>
      <c r="K20" s="32">
        <f t="shared" si="4"/>
        <v>14499.076859439374</v>
      </c>
      <c r="L20" s="39">
        <f t="shared" si="4"/>
        <v>7034.7975770088378</v>
      </c>
      <c r="N20" s="32">
        <f t="shared" si="4"/>
        <v>143438.43749649148</v>
      </c>
      <c r="O20" s="32">
        <f t="shared" si="4"/>
        <v>12860.06579968275</v>
      </c>
    </row>
    <row r="21" spans="1:15">
      <c r="A21" s="8"/>
      <c r="B21" s="16" t="s">
        <v>59</v>
      </c>
      <c r="C21" s="17">
        <f>'P&amp;L - IFRS'!C10</f>
        <v>12960</v>
      </c>
      <c r="D21" s="17">
        <f>'P&amp;L - IFRS'!D10</f>
        <v>15236</v>
      </c>
      <c r="E21" s="17">
        <f>'P&amp;L - IFRS'!E10</f>
        <v>12281.735791515981</v>
      </c>
      <c r="F21" s="17">
        <f>'P&amp;L - IFRS'!F10</f>
        <v>12612.815588962672</v>
      </c>
      <c r="G21" s="17">
        <f>'P&amp;L - IFRS'!G10</f>
        <v>10766</v>
      </c>
      <c r="H21" s="116">
        <f>'P&amp;L - IFRS'!H10</f>
        <v>13813</v>
      </c>
      <c r="I21" s="17">
        <f>'P&amp;L - IFRS'!I10</f>
        <v>18504</v>
      </c>
      <c r="J21" s="17">
        <f>'P&amp;L - IFRS'!J10</f>
        <v>4949.4028245026348</v>
      </c>
      <c r="K21" s="17">
        <f>'P&amp;L - IFRS'!K10</f>
        <v>5630</v>
      </c>
      <c r="L21" s="38">
        <f>'P&amp;L - IFRS'!L10</f>
        <v>20228.097987411798</v>
      </c>
      <c r="N21" s="17">
        <f>'P&amp;L - IFRS'!N10</f>
        <v>53090.551380478653</v>
      </c>
      <c r="O21" s="17">
        <f>'P&amp;L - IFRS'!O10</f>
        <v>48032.402824502635</v>
      </c>
    </row>
    <row r="22" spans="1:15" ht="13.5" thickBot="1">
      <c r="A22" s="9"/>
      <c r="B22" s="46" t="s">
        <v>65</v>
      </c>
      <c r="C22" s="47">
        <f t="shared" ref="C22:J22" si="5">C20+C21</f>
        <v>62623</v>
      </c>
      <c r="D22" s="47">
        <f t="shared" si="5"/>
        <v>43130</v>
      </c>
      <c r="E22" s="47">
        <f t="shared" si="5"/>
        <v>50770.863642101001</v>
      </c>
      <c r="F22" s="47">
        <f t="shared" si="5"/>
        <v>40005.125234869127</v>
      </c>
      <c r="G22" s="47">
        <f t="shared" si="5"/>
        <v>37262.667917865358</v>
      </c>
      <c r="H22" s="118">
        <f t="shared" si="5"/>
        <v>16250.332082134642</v>
      </c>
      <c r="I22" s="47">
        <f t="shared" si="5"/>
        <v>4999</v>
      </c>
      <c r="J22" s="47">
        <f t="shared" si="5"/>
        <v>2380.4686241852687</v>
      </c>
      <c r="K22" s="47">
        <f>K20+K21</f>
        <v>20129.076859439374</v>
      </c>
      <c r="L22" s="48">
        <f>L20+L21</f>
        <v>27262.895564420636</v>
      </c>
      <c r="N22" s="47">
        <f>N20+N21</f>
        <v>196528.98887697014</v>
      </c>
      <c r="O22" s="47">
        <f>O20+O21</f>
        <v>60892.468624185385</v>
      </c>
    </row>
    <row r="23" spans="1:15">
      <c r="B23" s="29" t="s">
        <v>78</v>
      </c>
      <c r="C23" s="30">
        <f>'P&amp;L - IFRS'!C24</f>
        <v>-2115</v>
      </c>
      <c r="D23" s="30">
        <f>'P&amp;L - IFRS'!D24</f>
        <v>-1038</v>
      </c>
      <c r="E23" s="30">
        <f>'P&amp;L - IFRS'!E24</f>
        <v>-869.24324052695579</v>
      </c>
      <c r="F23" s="30">
        <f>'P&amp;L - IFRS'!F24</f>
        <v>-209.51941414438397</v>
      </c>
      <c r="G23" s="30">
        <f>'P&amp;L - IFRS'!G24</f>
        <v>-1004</v>
      </c>
      <c r="H23" s="119">
        <f>'P&amp;L - IFRS'!H24</f>
        <v>-758</v>
      </c>
      <c r="I23" s="30">
        <f>'P&amp;L - IFRS'!I24</f>
        <v>-461</v>
      </c>
      <c r="J23" s="30">
        <f>'P&amp;L - IFRS'!J24</f>
        <v>55719.359478171005</v>
      </c>
      <c r="K23" s="30">
        <f>'P&amp;L - IFRS'!K24</f>
        <v>-975</v>
      </c>
      <c r="L23" s="41">
        <f>'P&amp;L - IFRS'!L24</f>
        <v>37.197427116240078</v>
      </c>
      <c r="N23" s="30">
        <f>'P&amp;L - IFRS'!N24</f>
        <v>-4231.76265467134</v>
      </c>
      <c r="O23" s="30">
        <f>'P&amp;L - IFRS'!O24</f>
        <v>53496.359478171005</v>
      </c>
    </row>
    <row r="24" spans="1:15" ht="13.5" thickBot="1">
      <c r="B24" s="46" t="s">
        <v>66</v>
      </c>
      <c r="C24" s="47">
        <f t="shared" ref="C24:J24" si="6">C22+C23</f>
        <v>60508</v>
      </c>
      <c r="D24" s="47">
        <f t="shared" si="6"/>
        <v>42092</v>
      </c>
      <c r="E24" s="47">
        <f t="shared" si="6"/>
        <v>49901.620401574044</v>
      </c>
      <c r="F24" s="47">
        <f t="shared" si="6"/>
        <v>39795.605820724741</v>
      </c>
      <c r="G24" s="47">
        <f t="shared" si="6"/>
        <v>36258.667917865358</v>
      </c>
      <c r="H24" s="118">
        <f t="shared" si="6"/>
        <v>15492.332082134642</v>
      </c>
      <c r="I24" s="47">
        <f t="shared" si="6"/>
        <v>4538</v>
      </c>
      <c r="J24" s="47">
        <f t="shared" si="6"/>
        <v>58099.828102356274</v>
      </c>
      <c r="K24" s="47">
        <f>K22+K23</f>
        <v>19154.076859439374</v>
      </c>
      <c r="L24" s="48">
        <f>L22+L23</f>
        <v>27300.092991536876</v>
      </c>
      <c r="N24" s="47">
        <f>N22+N23</f>
        <v>192297.22622229881</v>
      </c>
      <c r="O24" s="47">
        <f>O22+O23</f>
        <v>114388.82810235639</v>
      </c>
    </row>
    <row r="25" spans="1:15">
      <c r="A25" s="8"/>
      <c r="B25" s="24" t="s">
        <v>67</v>
      </c>
      <c r="C25" s="25">
        <f>'P&amp;L - IFRS'!C26</f>
        <v>-4664</v>
      </c>
      <c r="D25" s="25">
        <f>'P&amp;L - IFRS'!D26</f>
        <v>-5562</v>
      </c>
      <c r="E25" s="25">
        <f>'P&amp;L - IFRS'!E26</f>
        <v>-3559.1890914069281</v>
      </c>
      <c r="F25" s="25">
        <f>'P&amp;L - IFRS'!F26</f>
        <v>-4705.8233347343394</v>
      </c>
      <c r="G25" s="25">
        <f>'P&amp;L - IFRS'!G26</f>
        <v>-4933</v>
      </c>
      <c r="H25" s="120">
        <f>'P&amp;L - IFRS'!H26</f>
        <v>-4283</v>
      </c>
      <c r="I25" s="25">
        <f>'P&amp;L - IFRS'!I26</f>
        <v>-4826</v>
      </c>
      <c r="J25" s="25">
        <f>'P&amp;L - IFRS'!J26</f>
        <v>-4330.6272543191444</v>
      </c>
      <c r="K25" s="25">
        <f>'P&amp;L - IFRS'!K26</f>
        <v>-4398</v>
      </c>
      <c r="L25" s="42">
        <f>'P&amp;L - IFRS'!L26</f>
        <v>-4532.5417788026643</v>
      </c>
      <c r="N25" s="25">
        <f>'P&amp;L - IFRS'!N26</f>
        <v>-18491.012426141267</v>
      </c>
      <c r="O25" s="25">
        <f>'P&amp;L - IFRS'!O26</f>
        <v>-18372.627254319144</v>
      </c>
    </row>
    <row r="26" spans="1:15">
      <c r="A26" s="8"/>
      <c r="B26" s="24" t="s">
        <v>68</v>
      </c>
      <c r="C26" s="25">
        <f>'P&amp;L - IFRS'!C27</f>
        <v>222</v>
      </c>
      <c r="D26" s="25">
        <f>'P&amp;L - IFRS'!D27</f>
        <v>1034</v>
      </c>
      <c r="E26" s="25">
        <f>'P&amp;L - IFRS'!E27</f>
        <v>351.76</v>
      </c>
      <c r="F26" s="25">
        <f>'P&amp;L - IFRS'!F27</f>
        <v>549.3599999999999</v>
      </c>
      <c r="G26" s="25">
        <f>'P&amp;L - IFRS'!G27</f>
        <v>391</v>
      </c>
      <c r="H26" s="120">
        <f>'P&amp;L - IFRS'!H27</f>
        <v>602</v>
      </c>
      <c r="I26" s="25">
        <f>'P&amp;L - IFRS'!I27</f>
        <v>-7843</v>
      </c>
      <c r="J26" s="25">
        <f>'P&amp;L - IFRS'!J27</f>
        <v>1011.5200000000004</v>
      </c>
      <c r="K26" s="25">
        <f>'P&amp;L - IFRS'!K27</f>
        <v>341</v>
      </c>
      <c r="L26" s="42">
        <f>'P&amp;L - IFRS'!L27</f>
        <v>733.96</v>
      </c>
      <c r="N26" s="25">
        <f>'P&amp;L - IFRS'!N27</f>
        <v>2157.12</v>
      </c>
      <c r="O26" s="25">
        <f>'P&amp;L - IFRS'!O27</f>
        <v>-5838.48</v>
      </c>
    </row>
    <row r="27" spans="1:15">
      <c r="A27" s="8"/>
      <c r="B27" s="24" t="s">
        <v>79</v>
      </c>
      <c r="C27" s="25">
        <f>'P&amp;L - IFRS'!C28</f>
        <v>-15656</v>
      </c>
      <c r="D27" s="25">
        <f>'P&amp;L - IFRS'!D28</f>
        <v>-11510</v>
      </c>
      <c r="E27" s="25">
        <f>'P&amp;L - IFRS'!E28</f>
        <v>-14267.037496197707</v>
      </c>
      <c r="F27" s="25">
        <f>'P&amp;L - IFRS'!F28</f>
        <v>-7402.480132133096</v>
      </c>
      <c r="G27" s="25">
        <f>'P&amp;L - IFRS'!G28</f>
        <v>-9414</v>
      </c>
      <c r="H27" s="120">
        <f>'P&amp;L - IFRS'!H28</f>
        <v>-8348</v>
      </c>
      <c r="I27" s="25">
        <f>'P&amp;L - IFRS'!I28</f>
        <v>-2842</v>
      </c>
      <c r="J27" s="25">
        <f>'P&amp;L - IFRS'!J28</f>
        <v>-27520.320592325297</v>
      </c>
      <c r="K27" s="25">
        <f>'P&amp;L - IFRS'!K28</f>
        <v>-7675</v>
      </c>
      <c r="L27" s="42">
        <f>'P&amp;L - IFRS'!L28</f>
        <v>-10721.0933810063</v>
      </c>
      <c r="N27" s="25">
        <f>'P&amp;L - IFRS'!N28</f>
        <v>-48835.517628330803</v>
      </c>
      <c r="O27" s="25">
        <f>'P&amp;L - IFRS'!O28</f>
        <v>-48124.320592325297</v>
      </c>
    </row>
    <row r="28" spans="1:15">
      <c r="A28" s="8"/>
      <c r="B28" s="24" t="s">
        <v>32</v>
      </c>
      <c r="C28" s="25">
        <f>'P&amp;L - IFRS'!C29</f>
        <v>-99</v>
      </c>
      <c r="D28" s="25">
        <f>'P&amp;L - IFRS'!D29</f>
        <v>-247</v>
      </c>
      <c r="E28" s="25">
        <f>'P&amp;L - IFRS'!E29</f>
        <v>-271</v>
      </c>
      <c r="F28" s="25">
        <f>'P&amp;L - IFRS'!F29</f>
        <v>-270.58161166277705</v>
      </c>
      <c r="G28" s="25">
        <f>'P&amp;L - IFRS'!G29</f>
        <v>1</v>
      </c>
      <c r="H28" s="120">
        <f>'P&amp;L - IFRS'!H29</f>
        <v>-171</v>
      </c>
      <c r="I28" s="25">
        <f>'P&amp;L - IFRS'!I29</f>
        <v>-232</v>
      </c>
      <c r="J28" s="25">
        <f>'P&amp;L - IFRS'!J29</f>
        <v>-120.69018670356797</v>
      </c>
      <c r="K28" s="25">
        <f>'P&amp;L - IFRS'!K29</f>
        <v>-109</v>
      </c>
      <c r="L28" s="42">
        <f>'P&amp;L - IFRS'!L29</f>
        <v>95.174418627649899</v>
      </c>
      <c r="N28" s="25">
        <f>'P&amp;L - IFRS'!N29</f>
        <v>-887.58161166277705</v>
      </c>
      <c r="O28" s="25">
        <f>'P&amp;L - IFRS'!O29</f>
        <v>-522.69018670356797</v>
      </c>
    </row>
    <row r="29" spans="1:15" ht="13.5" thickBot="1">
      <c r="A29" s="8"/>
      <c r="B29" s="46" t="s">
        <v>80</v>
      </c>
      <c r="C29" s="47">
        <f>SUM(C24:C28)</f>
        <v>40311</v>
      </c>
      <c r="D29" s="47">
        <f t="shared" ref="D29:J29" si="7">SUM(D24:D28)</f>
        <v>25807</v>
      </c>
      <c r="E29" s="47">
        <f t="shared" si="7"/>
        <v>32156.153813969409</v>
      </c>
      <c r="F29" s="47">
        <f t="shared" si="7"/>
        <v>27966.080742194528</v>
      </c>
      <c r="G29" s="47">
        <f t="shared" si="7"/>
        <v>22303.667917865358</v>
      </c>
      <c r="H29" s="118">
        <f t="shared" si="7"/>
        <v>3292.3320821346424</v>
      </c>
      <c r="I29" s="47">
        <f t="shared" si="7"/>
        <v>-11205</v>
      </c>
      <c r="J29" s="47">
        <f t="shared" si="7"/>
        <v>27139.71006900827</v>
      </c>
      <c r="K29" s="47">
        <f>SUM(K24:K28)</f>
        <v>7313.0768594393739</v>
      </c>
      <c r="L29" s="48">
        <f>SUM(L24:L28)</f>
        <v>12875.592250355561</v>
      </c>
      <c r="N29" s="47">
        <f>SUM(N24:N28)</f>
        <v>126240.23455616395</v>
      </c>
      <c r="O29" s="47">
        <f>SUM(O24:O28)</f>
        <v>41530.710069008383</v>
      </c>
    </row>
    <row r="30" spans="1:15">
      <c r="A30" s="8"/>
    </row>
    <row r="31" spans="1:15" ht="18">
      <c r="B31" s="5" t="s">
        <v>138</v>
      </c>
    </row>
    <row r="33" spans="1:15">
      <c r="B33" s="90" t="s">
        <v>135</v>
      </c>
      <c r="C33" s="92" t="s">
        <v>49</v>
      </c>
      <c r="D33" s="92" t="s">
        <v>50</v>
      </c>
      <c r="E33" s="92" t="s">
        <v>51</v>
      </c>
      <c r="F33" s="92" t="s">
        <v>52</v>
      </c>
      <c r="G33" s="92" t="s">
        <v>53</v>
      </c>
      <c r="H33" s="92" t="s">
        <v>54</v>
      </c>
      <c r="I33" s="92" t="s">
        <v>55</v>
      </c>
      <c r="J33" s="92" t="s">
        <v>56</v>
      </c>
      <c r="K33" s="69" t="s">
        <v>81</v>
      </c>
      <c r="L33" s="70" t="s">
        <v>134</v>
      </c>
      <c r="N33" s="92" t="s">
        <v>70</v>
      </c>
      <c r="O33" s="92" t="s">
        <v>57</v>
      </c>
    </row>
    <row r="34" spans="1:15">
      <c r="B34" s="16" t="s">
        <v>69</v>
      </c>
      <c r="C34" s="17">
        <f>C4</f>
        <v>306935</v>
      </c>
      <c r="D34" s="17">
        <f t="shared" ref="D34:O34" si="8">D4</f>
        <v>296103</v>
      </c>
      <c r="E34" s="17">
        <f t="shared" si="8"/>
        <v>291071.52533693553</v>
      </c>
      <c r="F34" s="17">
        <f t="shared" si="8"/>
        <v>291826.03346954793</v>
      </c>
      <c r="G34" s="17">
        <f t="shared" si="8"/>
        <v>288540</v>
      </c>
      <c r="H34" s="116">
        <f t="shared" si="8"/>
        <v>277200</v>
      </c>
      <c r="I34" s="17">
        <f t="shared" si="8"/>
        <v>275766</v>
      </c>
      <c r="J34" s="17">
        <f t="shared" si="8"/>
        <v>273633.75278010633</v>
      </c>
      <c r="K34" s="17">
        <f t="shared" si="8"/>
        <v>282162</v>
      </c>
      <c r="L34" s="38">
        <f t="shared" si="8"/>
        <v>283420.47478764958</v>
      </c>
      <c r="N34" s="17">
        <f t="shared" si="8"/>
        <v>1185935.5588064836</v>
      </c>
      <c r="O34" s="17">
        <f t="shared" si="8"/>
        <v>1115139.7527801064</v>
      </c>
    </row>
    <row r="35" spans="1:15">
      <c r="B35" s="29" t="s">
        <v>88</v>
      </c>
      <c r="C35" s="30">
        <f t="shared" ref="C35:O35" si="9">C8-C57</f>
        <v>67706</v>
      </c>
      <c r="D35" s="30">
        <f t="shared" si="9"/>
        <v>59673</v>
      </c>
      <c r="E35" s="30">
        <f t="shared" si="9"/>
        <v>60005.842114298473</v>
      </c>
      <c r="F35" s="30">
        <f t="shared" si="9"/>
        <v>56241.80235000205</v>
      </c>
      <c r="G35" s="30">
        <f t="shared" si="9"/>
        <v>64489</v>
      </c>
      <c r="H35" s="119">
        <f t="shared" si="9"/>
        <v>60760</v>
      </c>
      <c r="I35" s="30">
        <f t="shared" si="9"/>
        <v>58513</v>
      </c>
      <c r="J35" s="30">
        <f t="shared" si="9"/>
        <v>59033.909799212808</v>
      </c>
      <c r="K35" s="30">
        <f t="shared" si="9"/>
        <v>66146.948531004382</v>
      </c>
      <c r="L35" s="41">
        <f t="shared" si="9"/>
        <v>60007.93151775781</v>
      </c>
      <c r="N35" s="30">
        <f t="shared" si="9"/>
        <v>243626.64446430054</v>
      </c>
      <c r="O35" s="30">
        <f t="shared" si="9"/>
        <v>242795.90979921282</v>
      </c>
    </row>
    <row r="36" spans="1:15" ht="13.5" thickBot="1">
      <c r="B36" s="18" t="s">
        <v>77</v>
      </c>
      <c r="C36" s="19">
        <f>C34+C35</f>
        <v>374641</v>
      </c>
      <c r="D36" s="19">
        <f t="shared" ref="D36:O36" si="10">D34+D35</f>
        <v>355776</v>
      </c>
      <c r="E36" s="19">
        <f t="shared" si="10"/>
        <v>351077.36745123402</v>
      </c>
      <c r="F36" s="19">
        <f t="shared" si="10"/>
        <v>348067.83581954997</v>
      </c>
      <c r="G36" s="19">
        <f t="shared" si="10"/>
        <v>353029</v>
      </c>
      <c r="H36" s="115">
        <f t="shared" si="10"/>
        <v>337960</v>
      </c>
      <c r="I36" s="19">
        <f t="shared" si="10"/>
        <v>334279</v>
      </c>
      <c r="J36" s="19">
        <f t="shared" si="10"/>
        <v>332667.66257931915</v>
      </c>
      <c r="K36" s="19">
        <f t="shared" si="10"/>
        <v>348308.94853100437</v>
      </c>
      <c r="L36" s="34">
        <f t="shared" si="10"/>
        <v>343428.40630540741</v>
      </c>
      <c r="N36" s="19">
        <f t="shared" si="10"/>
        <v>1429562.2032707841</v>
      </c>
      <c r="O36" s="19">
        <f t="shared" si="10"/>
        <v>1357935.6625793192</v>
      </c>
    </row>
    <row r="37" spans="1:15">
      <c r="A37" s="9"/>
      <c r="B37" s="16" t="s">
        <v>60</v>
      </c>
      <c r="C37" s="17">
        <f>C10</f>
        <v>-152746</v>
      </c>
      <c r="D37" s="17">
        <f t="shared" ref="D37:O37" si="11">D10</f>
        <v>-156403</v>
      </c>
      <c r="E37" s="17">
        <f t="shared" si="11"/>
        <v>-146235.42553667718</v>
      </c>
      <c r="F37" s="17">
        <f t="shared" si="11"/>
        <v>-149959.57446332282</v>
      </c>
      <c r="G37" s="17">
        <f t="shared" si="11"/>
        <v>-155738</v>
      </c>
      <c r="H37" s="116">
        <f t="shared" si="11"/>
        <v>-194329</v>
      </c>
      <c r="I37" s="17">
        <f t="shared" si="11"/>
        <v>-186449</v>
      </c>
      <c r="J37" s="17">
        <f t="shared" si="11"/>
        <v>-169139</v>
      </c>
      <c r="K37" s="17">
        <f t="shared" si="11"/>
        <v>-163153.87167156499</v>
      </c>
      <c r="L37" s="38">
        <f t="shared" si="11"/>
        <v>-153626.8200032466</v>
      </c>
      <c r="N37" s="17">
        <f t="shared" si="11"/>
        <v>-605344</v>
      </c>
      <c r="O37" s="17">
        <f t="shared" si="11"/>
        <v>-705655</v>
      </c>
    </row>
    <row r="38" spans="1:15">
      <c r="B38" s="29" t="s">
        <v>98</v>
      </c>
      <c r="C38" s="30">
        <f t="shared" ref="C38:O38" si="12">C16-C58</f>
        <v>-166783</v>
      </c>
      <c r="D38" s="30">
        <f t="shared" si="12"/>
        <v>-166012</v>
      </c>
      <c r="E38" s="30">
        <f t="shared" si="12"/>
        <v>-161052.99730314332</v>
      </c>
      <c r="F38" s="30">
        <f t="shared" si="12"/>
        <v>-164760.15574742202</v>
      </c>
      <c r="G38" s="30">
        <f t="shared" si="12"/>
        <v>-164081.93328633215</v>
      </c>
      <c r="H38" s="119">
        <f t="shared" si="12"/>
        <v>-158556.06671366785</v>
      </c>
      <c r="I38" s="30">
        <f t="shared" si="12"/>
        <v>-160253</v>
      </c>
      <c r="J38" s="30">
        <f t="shared" si="12"/>
        <v>-160814.5292784964</v>
      </c>
      <c r="K38" s="30">
        <f t="shared" si="12"/>
        <v>-165182</v>
      </c>
      <c r="L38" s="41">
        <f t="shared" si="12"/>
        <v>-168552.64415299881</v>
      </c>
      <c r="N38" s="30">
        <f t="shared" si="12"/>
        <v>-658608.15305056539</v>
      </c>
      <c r="O38" s="30">
        <f t="shared" si="12"/>
        <v>-643705.5292784964</v>
      </c>
    </row>
    <row r="39" spans="1:15">
      <c r="A39" s="10"/>
      <c r="B39" s="16" t="s">
        <v>48</v>
      </c>
      <c r="C39" s="17">
        <f>C17</f>
        <v>-630</v>
      </c>
      <c r="D39" s="17">
        <f t="shared" ref="D39:O39" si="13">D17</f>
        <v>-1272</v>
      </c>
      <c r="E39" s="17">
        <f t="shared" si="13"/>
        <v>-959.0541072094602</v>
      </c>
      <c r="F39" s="17">
        <f t="shared" si="13"/>
        <v>-1835.058616517771</v>
      </c>
      <c r="G39" s="17">
        <f t="shared" si="13"/>
        <v>-951</v>
      </c>
      <c r="H39" s="116">
        <f t="shared" si="13"/>
        <v>-1212</v>
      </c>
      <c r="I39" s="17">
        <f t="shared" si="13"/>
        <v>-771</v>
      </c>
      <c r="J39" s="17">
        <f t="shared" si="13"/>
        <v>-1288.0675011400999</v>
      </c>
      <c r="K39" s="17">
        <f t="shared" si="13"/>
        <v>-895</v>
      </c>
      <c r="L39" s="38">
        <f t="shared" si="13"/>
        <v>-1559</v>
      </c>
      <c r="N39" s="17">
        <f t="shared" si="13"/>
        <v>-4696.1127237272312</v>
      </c>
      <c r="O39" s="17">
        <f t="shared" si="13"/>
        <v>-4222.0675011400999</v>
      </c>
    </row>
    <row r="40" spans="1:15" ht="13.5" thickBot="1">
      <c r="A40" s="9"/>
      <c r="B40" s="31" t="s">
        <v>75</v>
      </c>
      <c r="C40" s="32">
        <f>SUM(C36:C39)</f>
        <v>54482</v>
      </c>
      <c r="D40" s="32">
        <f t="shared" ref="D40:O40" si="14">SUM(D36:D39)</f>
        <v>32089</v>
      </c>
      <c r="E40" s="32">
        <f t="shared" si="14"/>
        <v>42829.890504204057</v>
      </c>
      <c r="F40" s="32">
        <f t="shared" si="14"/>
        <v>31513.046992287371</v>
      </c>
      <c r="G40" s="32">
        <f t="shared" si="14"/>
        <v>32258.066713667853</v>
      </c>
      <c r="H40" s="117">
        <f t="shared" si="14"/>
        <v>-16137.066713667853</v>
      </c>
      <c r="I40" s="32">
        <f t="shared" si="14"/>
        <v>-13194</v>
      </c>
      <c r="J40" s="32">
        <f t="shared" si="14"/>
        <v>1426.0657996826521</v>
      </c>
      <c r="K40" s="32">
        <f t="shared" si="14"/>
        <v>19078.076859439374</v>
      </c>
      <c r="L40" s="39">
        <f t="shared" si="14"/>
        <v>19689.942149162001</v>
      </c>
      <c r="N40" s="32">
        <f t="shared" si="14"/>
        <v>160913.93749649148</v>
      </c>
      <c r="O40" s="32">
        <f t="shared" si="14"/>
        <v>4353.0657996827103</v>
      </c>
    </row>
    <row r="41" spans="1:15">
      <c r="B41" s="16" t="s">
        <v>101</v>
      </c>
      <c r="C41" s="17">
        <f>C19</f>
        <v>-13123</v>
      </c>
      <c r="D41" s="17">
        <f t="shared" ref="D41:O41" si="15">D19</f>
        <v>-12611</v>
      </c>
      <c r="E41" s="17">
        <f t="shared" si="15"/>
        <v>-12863.762653619066</v>
      </c>
      <c r="F41" s="17">
        <f t="shared" si="15"/>
        <v>-12812.237346380934</v>
      </c>
      <c r="G41" s="17">
        <f t="shared" si="15"/>
        <v>-11450.398795802495</v>
      </c>
      <c r="H41" s="116">
        <f t="shared" si="15"/>
        <v>12051.398795802495</v>
      </c>
      <c r="I41" s="17">
        <f t="shared" si="15"/>
        <v>-8287</v>
      </c>
      <c r="J41" s="17">
        <f t="shared" si="15"/>
        <v>-9913</v>
      </c>
      <c r="K41" s="17">
        <f t="shared" si="15"/>
        <v>-4579</v>
      </c>
      <c r="L41" s="38">
        <f t="shared" si="15"/>
        <v>-12655.144572153105</v>
      </c>
      <c r="N41" s="17">
        <f t="shared" si="15"/>
        <v>-51410</v>
      </c>
      <c r="O41" s="17">
        <f t="shared" si="15"/>
        <v>-17599</v>
      </c>
    </row>
    <row r="42" spans="1:15" ht="13.5" thickBot="1">
      <c r="B42" s="31" t="s">
        <v>76</v>
      </c>
      <c r="C42" s="32">
        <f t="shared" ref="C42:J42" si="16">C40+C41</f>
        <v>41359</v>
      </c>
      <c r="D42" s="32">
        <f t="shared" si="16"/>
        <v>19478</v>
      </c>
      <c r="E42" s="32">
        <f t="shared" si="16"/>
        <v>29966.127850584991</v>
      </c>
      <c r="F42" s="32">
        <f t="shared" si="16"/>
        <v>18700.809645906436</v>
      </c>
      <c r="G42" s="32">
        <f t="shared" si="16"/>
        <v>20807.667917865358</v>
      </c>
      <c r="H42" s="117">
        <f t="shared" si="16"/>
        <v>-4085.6679178653576</v>
      </c>
      <c r="I42" s="32">
        <f t="shared" si="16"/>
        <v>-21481</v>
      </c>
      <c r="J42" s="32">
        <f t="shared" si="16"/>
        <v>-8486.9342003173479</v>
      </c>
      <c r="K42" s="32">
        <f>K40+K41</f>
        <v>14499.076859439374</v>
      </c>
      <c r="L42" s="39">
        <f>L40+L41</f>
        <v>7034.797577008896</v>
      </c>
      <c r="N42" s="32">
        <f>N40+N41</f>
        <v>109503.93749649148</v>
      </c>
      <c r="O42" s="32">
        <f>O40+O41</f>
        <v>-13245.93420031729</v>
      </c>
    </row>
    <row r="43" spans="1:15">
      <c r="B43" s="16" t="s">
        <v>59</v>
      </c>
      <c r="C43" s="17">
        <f>C21</f>
        <v>12960</v>
      </c>
      <c r="D43" s="17">
        <f t="shared" ref="D43:O43" si="17">D21</f>
        <v>15236</v>
      </c>
      <c r="E43" s="17">
        <f t="shared" si="17"/>
        <v>12281.735791515981</v>
      </c>
      <c r="F43" s="17">
        <f t="shared" si="17"/>
        <v>12612.815588962672</v>
      </c>
      <c r="G43" s="17">
        <f t="shared" si="17"/>
        <v>10766</v>
      </c>
      <c r="H43" s="116">
        <f t="shared" si="17"/>
        <v>13813</v>
      </c>
      <c r="I43" s="17">
        <f t="shared" si="17"/>
        <v>18504</v>
      </c>
      <c r="J43" s="17">
        <f t="shared" si="17"/>
        <v>4949.4028245026348</v>
      </c>
      <c r="K43" s="17">
        <f t="shared" si="17"/>
        <v>5630</v>
      </c>
      <c r="L43" s="38">
        <f t="shared" si="17"/>
        <v>20228.097987411798</v>
      </c>
      <c r="N43" s="17">
        <f t="shared" si="17"/>
        <v>53090.551380478653</v>
      </c>
      <c r="O43" s="17">
        <f t="shared" si="17"/>
        <v>48032.402824502635</v>
      </c>
    </row>
    <row r="44" spans="1:15" ht="13.5" thickBot="1">
      <c r="B44" s="46" t="s">
        <v>65</v>
      </c>
      <c r="C44" s="47">
        <f t="shared" ref="C44:J44" si="18">C42+C43</f>
        <v>54319</v>
      </c>
      <c r="D44" s="47">
        <f t="shared" si="18"/>
        <v>34714</v>
      </c>
      <c r="E44" s="47">
        <f t="shared" si="18"/>
        <v>42247.863642100972</v>
      </c>
      <c r="F44" s="47">
        <f t="shared" si="18"/>
        <v>31313.625234869109</v>
      </c>
      <c r="G44" s="47">
        <f t="shared" si="18"/>
        <v>31573.667917865358</v>
      </c>
      <c r="H44" s="118">
        <f t="shared" si="18"/>
        <v>9727.3320821346424</v>
      </c>
      <c r="I44" s="47">
        <f t="shared" si="18"/>
        <v>-2977</v>
      </c>
      <c r="J44" s="47">
        <f t="shared" si="18"/>
        <v>-3537.5313758147131</v>
      </c>
      <c r="K44" s="47">
        <f>K42+K43</f>
        <v>20129.076859439374</v>
      </c>
      <c r="L44" s="48">
        <f>L42+L43</f>
        <v>27262.895564420694</v>
      </c>
      <c r="N44" s="47">
        <f>N42+N43</f>
        <v>162594.48887697014</v>
      </c>
      <c r="O44" s="47">
        <f>O42+O43</f>
        <v>34786.468624185349</v>
      </c>
    </row>
    <row r="45" spans="1:15">
      <c r="B45" s="29" t="s">
        <v>78</v>
      </c>
      <c r="C45" s="30">
        <f>C23</f>
        <v>-2115</v>
      </c>
      <c r="D45" s="30">
        <f t="shared" ref="D45:O45" si="19">D23</f>
        <v>-1038</v>
      </c>
      <c r="E45" s="30">
        <f t="shared" si="19"/>
        <v>-869.24324052695579</v>
      </c>
      <c r="F45" s="30">
        <f t="shared" si="19"/>
        <v>-209.51941414438397</v>
      </c>
      <c r="G45" s="30">
        <f t="shared" si="19"/>
        <v>-1004</v>
      </c>
      <c r="H45" s="119">
        <f t="shared" si="19"/>
        <v>-758</v>
      </c>
      <c r="I45" s="30">
        <f t="shared" si="19"/>
        <v>-461</v>
      </c>
      <c r="J45" s="30">
        <f t="shared" si="19"/>
        <v>55719.359478171005</v>
      </c>
      <c r="K45" s="30">
        <f t="shared" si="19"/>
        <v>-975</v>
      </c>
      <c r="L45" s="41">
        <f t="shared" si="19"/>
        <v>37.197427116240078</v>
      </c>
      <c r="N45" s="30">
        <f t="shared" si="19"/>
        <v>-4231.76265467134</v>
      </c>
      <c r="O45" s="30">
        <f t="shared" si="19"/>
        <v>53496.359478171005</v>
      </c>
    </row>
    <row r="46" spans="1:15" ht="13.5" thickBot="1">
      <c r="B46" s="46" t="s">
        <v>66</v>
      </c>
      <c r="C46" s="47">
        <f t="shared" ref="C46:J46" si="20">C44+C45</f>
        <v>52204</v>
      </c>
      <c r="D46" s="47">
        <f t="shared" si="20"/>
        <v>33676</v>
      </c>
      <c r="E46" s="47">
        <f t="shared" si="20"/>
        <v>41378.620401574015</v>
      </c>
      <c r="F46" s="47">
        <f t="shared" si="20"/>
        <v>31104.105820724726</v>
      </c>
      <c r="G46" s="47">
        <f t="shared" si="20"/>
        <v>30569.667917865358</v>
      </c>
      <c r="H46" s="118">
        <f t="shared" si="20"/>
        <v>8969.3320821346424</v>
      </c>
      <c r="I46" s="47">
        <f t="shared" si="20"/>
        <v>-3438</v>
      </c>
      <c r="J46" s="47">
        <f t="shared" si="20"/>
        <v>52181.828102356289</v>
      </c>
      <c r="K46" s="47">
        <f>K44+K45</f>
        <v>19154.076859439374</v>
      </c>
      <c r="L46" s="48">
        <f>L44+L45</f>
        <v>27300.092991536934</v>
      </c>
      <c r="N46" s="47">
        <f>N44+N45</f>
        <v>158362.72622229881</v>
      </c>
      <c r="O46" s="47">
        <f>O44+O45</f>
        <v>88282.828102356347</v>
      </c>
    </row>
    <row r="47" spans="1:15">
      <c r="B47" s="24" t="s">
        <v>67</v>
      </c>
      <c r="C47" s="25">
        <f>C25</f>
        <v>-4664</v>
      </c>
      <c r="D47" s="25">
        <f t="shared" ref="D47:O47" si="21">D25</f>
        <v>-5562</v>
      </c>
      <c r="E47" s="25">
        <f t="shared" si="21"/>
        <v>-3559.1890914069281</v>
      </c>
      <c r="F47" s="25">
        <f t="shared" si="21"/>
        <v>-4705.8233347343394</v>
      </c>
      <c r="G47" s="25">
        <f t="shared" si="21"/>
        <v>-4933</v>
      </c>
      <c r="H47" s="120">
        <f t="shared" si="21"/>
        <v>-4283</v>
      </c>
      <c r="I47" s="25">
        <f t="shared" si="21"/>
        <v>-4826</v>
      </c>
      <c r="J47" s="25">
        <f t="shared" si="21"/>
        <v>-4330.6272543191444</v>
      </c>
      <c r="K47" s="25">
        <f t="shared" si="21"/>
        <v>-4398</v>
      </c>
      <c r="L47" s="42">
        <f t="shared" si="21"/>
        <v>-4532.5417788026643</v>
      </c>
      <c r="N47" s="25">
        <f t="shared" si="21"/>
        <v>-18491.012426141267</v>
      </c>
      <c r="O47" s="25">
        <f t="shared" si="21"/>
        <v>-18372.627254319144</v>
      </c>
    </row>
    <row r="48" spans="1:15">
      <c r="B48" s="24" t="s">
        <v>68</v>
      </c>
      <c r="C48" s="25">
        <f t="shared" ref="C48:O50" si="22">C26</f>
        <v>222</v>
      </c>
      <c r="D48" s="25">
        <f t="shared" si="22"/>
        <v>1034</v>
      </c>
      <c r="E48" s="25">
        <f t="shared" si="22"/>
        <v>351.76</v>
      </c>
      <c r="F48" s="25">
        <f t="shared" si="22"/>
        <v>549.3599999999999</v>
      </c>
      <c r="G48" s="25">
        <f t="shared" si="22"/>
        <v>391</v>
      </c>
      <c r="H48" s="120">
        <f t="shared" si="22"/>
        <v>602</v>
      </c>
      <c r="I48" s="25">
        <f t="shared" si="22"/>
        <v>-7843</v>
      </c>
      <c r="J48" s="25">
        <f t="shared" si="22"/>
        <v>1011.5200000000004</v>
      </c>
      <c r="K48" s="25">
        <f t="shared" si="22"/>
        <v>341</v>
      </c>
      <c r="L48" s="42">
        <f t="shared" si="22"/>
        <v>733.96</v>
      </c>
      <c r="N48" s="25">
        <f t="shared" si="22"/>
        <v>2157.12</v>
      </c>
      <c r="O48" s="25">
        <f t="shared" si="22"/>
        <v>-5838.48</v>
      </c>
    </row>
    <row r="49" spans="2:15">
      <c r="B49" s="24" t="s">
        <v>79</v>
      </c>
      <c r="C49" s="25">
        <f>C27-C61</f>
        <v>-12796.9328</v>
      </c>
      <c r="D49" s="25">
        <f t="shared" ref="D49:O49" si="23">D27-D61</f>
        <v>-8612.3711999999996</v>
      </c>
      <c r="E49" s="25">
        <f t="shared" si="23"/>
        <v>-11332.568596197707</v>
      </c>
      <c r="F49" s="25">
        <f t="shared" si="23"/>
        <v>-4409.9966821330963</v>
      </c>
      <c r="G49" s="25">
        <f t="shared" si="23"/>
        <v>-7455.2772999999997</v>
      </c>
      <c r="H49" s="120">
        <f t="shared" si="23"/>
        <v>-6102.1311000000005</v>
      </c>
      <c r="I49" s="25">
        <f t="shared" si="23"/>
        <v>-95.863200000000234</v>
      </c>
      <c r="J49" s="25">
        <f t="shared" si="23"/>
        <v>-25482.753192325297</v>
      </c>
      <c r="K49" s="25">
        <f t="shared" si="23"/>
        <v>-7675</v>
      </c>
      <c r="L49" s="42">
        <f t="shared" si="23"/>
        <v>-10721.0933810063</v>
      </c>
      <c r="N49" s="25">
        <f t="shared" si="23"/>
        <v>-37151.869278330807</v>
      </c>
      <c r="O49" s="25">
        <f t="shared" si="23"/>
        <v>-39136.024792325297</v>
      </c>
    </row>
    <row r="50" spans="2:15">
      <c r="B50" s="24" t="s">
        <v>32</v>
      </c>
      <c r="C50" s="25">
        <f t="shared" si="22"/>
        <v>-99</v>
      </c>
      <c r="D50" s="25">
        <f t="shared" si="22"/>
        <v>-247</v>
      </c>
      <c r="E50" s="25">
        <f t="shared" si="22"/>
        <v>-271</v>
      </c>
      <c r="F50" s="25">
        <f t="shared" si="22"/>
        <v>-270.58161166277705</v>
      </c>
      <c r="G50" s="25">
        <f t="shared" si="22"/>
        <v>1</v>
      </c>
      <c r="H50" s="120">
        <f t="shared" si="22"/>
        <v>-171</v>
      </c>
      <c r="I50" s="25">
        <f t="shared" si="22"/>
        <v>-232</v>
      </c>
      <c r="J50" s="25">
        <f t="shared" si="22"/>
        <v>-120.69018670356797</v>
      </c>
      <c r="K50" s="25">
        <f t="shared" si="22"/>
        <v>-109</v>
      </c>
      <c r="L50" s="42">
        <f t="shared" si="22"/>
        <v>95.174418627649899</v>
      </c>
      <c r="N50" s="25">
        <f t="shared" si="22"/>
        <v>-887.58161166277705</v>
      </c>
      <c r="O50" s="25">
        <f t="shared" si="22"/>
        <v>-522.69018670356797</v>
      </c>
    </row>
    <row r="51" spans="2:15" ht="13.5" thickBot="1">
      <c r="B51" s="46" t="s">
        <v>80</v>
      </c>
      <c r="C51" s="47">
        <f>SUM(C46:C50)</f>
        <v>34866.067199999998</v>
      </c>
      <c r="D51" s="47">
        <f t="shared" ref="D51:O51" si="24">SUM(D46:D50)</f>
        <v>20288.628799999999</v>
      </c>
      <c r="E51" s="47">
        <f t="shared" si="24"/>
        <v>26567.62271396938</v>
      </c>
      <c r="F51" s="47">
        <f t="shared" si="24"/>
        <v>22267.064192194513</v>
      </c>
      <c r="G51" s="47">
        <f t="shared" si="24"/>
        <v>18573.390617865356</v>
      </c>
      <c r="H51" s="118">
        <f t="shared" si="24"/>
        <v>-984.79901786535811</v>
      </c>
      <c r="I51" s="47">
        <f t="shared" si="24"/>
        <v>-16434.8632</v>
      </c>
      <c r="J51" s="47">
        <f>SUM(J46:J50)</f>
        <v>23259.277469008284</v>
      </c>
      <c r="K51" s="47">
        <f t="shared" si="24"/>
        <v>7313.0768594393739</v>
      </c>
      <c r="L51" s="48">
        <f t="shared" si="24"/>
        <v>12875.592250355619</v>
      </c>
      <c r="N51" s="47">
        <f t="shared" si="24"/>
        <v>103989.38290616394</v>
      </c>
      <c r="O51" s="47">
        <f t="shared" si="24"/>
        <v>24413.005869008342</v>
      </c>
    </row>
    <row r="52" spans="2:15">
      <c r="B52" s="1" t="s">
        <v>136</v>
      </c>
    </row>
    <row r="54" spans="2:15" ht="18">
      <c r="B54" s="5" t="s">
        <v>139</v>
      </c>
      <c r="C54" s="89"/>
      <c r="D54" s="89"/>
      <c r="E54" s="89"/>
      <c r="F54" s="89"/>
      <c r="G54" s="89"/>
      <c r="H54" s="89"/>
      <c r="I54" s="89"/>
      <c r="J54" s="89"/>
      <c r="K54" s="89"/>
      <c r="L54" s="89"/>
      <c r="N54" s="89"/>
      <c r="O54" s="89"/>
    </row>
    <row r="55" spans="2:15" ht="12.75" customHeight="1">
      <c r="B55" s="5"/>
      <c r="C55" s="89"/>
      <c r="D55" s="89"/>
      <c r="E55" s="89"/>
      <c r="F55" s="89"/>
      <c r="G55" s="89"/>
      <c r="H55" s="89"/>
      <c r="I55" s="89"/>
      <c r="J55" s="89"/>
      <c r="K55" s="89"/>
      <c r="L55" s="89"/>
      <c r="N55" s="89"/>
      <c r="O55" s="89"/>
    </row>
    <row r="56" spans="2:15">
      <c r="B56" s="90" t="s">
        <v>135</v>
      </c>
      <c r="C56" s="92" t="s">
        <v>49</v>
      </c>
      <c r="D56" s="92" t="s">
        <v>50</v>
      </c>
      <c r="E56" s="92" t="s">
        <v>51</v>
      </c>
      <c r="F56" s="92" t="s">
        <v>52</v>
      </c>
      <c r="G56" s="92" t="s">
        <v>53</v>
      </c>
      <c r="H56" s="92" t="s">
        <v>54</v>
      </c>
      <c r="I56" s="92" t="s">
        <v>55</v>
      </c>
      <c r="J56" s="92" t="s">
        <v>56</v>
      </c>
      <c r="K56" s="89"/>
      <c r="L56" s="89"/>
      <c r="N56" s="92" t="s">
        <v>70</v>
      </c>
      <c r="O56" s="92" t="s">
        <v>57</v>
      </c>
    </row>
    <row r="57" spans="2:15">
      <c r="B57" s="12" t="s">
        <v>128</v>
      </c>
      <c r="C57" s="13">
        <v>14944</v>
      </c>
      <c r="D57" s="13">
        <v>14957</v>
      </c>
      <c r="E57" s="13">
        <v>14953</v>
      </c>
      <c r="F57" s="13">
        <v>15115</v>
      </c>
      <c r="G57" s="13">
        <v>11997</v>
      </c>
      <c r="H57" s="121">
        <v>13742</v>
      </c>
      <c r="I57" s="13">
        <v>14387</v>
      </c>
      <c r="J57" s="13">
        <v>13235</v>
      </c>
      <c r="K57" s="89"/>
      <c r="L57" s="89"/>
      <c r="N57" s="13">
        <v>59969</v>
      </c>
      <c r="O57" s="13">
        <v>53361.000000000007</v>
      </c>
    </row>
    <row r="58" spans="2:15">
      <c r="B58" s="14" t="s">
        <v>129</v>
      </c>
      <c r="C58" s="15">
        <v>-6640</v>
      </c>
      <c r="D58" s="15">
        <v>-6541</v>
      </c>
      <c r="E58" s="15">
        <v>-6430</v>
      </c>
      <c r="F58" s="15">
        <v>-6423.5</v>
      </c>
      <c r="G58" s="15">
        <v>-6308</v>
      </c>
      <c r="H58" s="122">
        <v>-7219</v>
      </c>
      <c r="I58" s="15">
        <v>-6411</v>
      </c>
      <c r="J58" s="15">
        <v>-7317</v>
      </c>
      <c r="K58" s="89"/>
      <c r="L58" s="89"/>
      <c r="N58" s="15">
        <v>-26034.5</v>
      </c>
      <c r="O58" s="15">
        <v>-27255</v>
      </c>
    </row>
    <row r="59" spans="2:15" ht="13.5" thickBot="1">
      <c r="B59" s="31" t="s">
        <v>149</v>
      </c>
      <c r="C59" s="32">
        <f t="shared" ref="C59:J59" si="25">C57+C58</f>
        <v>8304</v>
      </c>
      <c r="D59" s="32">
        <f t="shared" si="25"/>
        <v>8416</v>
      </c>
      <c r="E59" s="32">
        <f t="shared" si="25"/>
        <v>8523</v>
      </c>
      <c r="F59" s="32">
        <f t="shared" si="25"/>
        <v>8691.5</v>
      </c>
      <c r="G59" s="32">
        <f t="shared" si="25"/>
        <v>5689</v>
      </c>
      <c r="H59" s="117">
        <f t="shared" si="25"/>
        <v>6523</v>
      </c>
      <c r="I59" s="32">
        <f t="shared" si="25"/>
        <v>7976</v>
      </c>
      <c r="J59" s="32">
        <f t="shared" si="25"/>
        <v>5918</v>
      </c>
      <c r="K59" s="89"/>
      <c r="L59" s="89"/>
      <c r="N59" s="32">
        <f>N57+N58</f>
        <v>33934.5</v>
      </c>
      <c r="O59" s="32">
        <f>O57+O58</f>
        <v>26106.000000000007</v>
      </c>
    </row>
    <row r="60" spans="2:15">
      <c r="B60" s="94" t="s">
        <v>131</v>
      </c>
      <c r="C60" s="95">
        <v>0.34429999999999999</v>
      </c>
      <c r="D60" s="95">
        <v>0.34429999999999999</v>
      </c>
      <c r="E60" s="95">
        <v>0.34429999999999999</v>
      </c>
      <c r="F60" s="95">
        <v>0.34429999999999999</v>
      </c>
      <c r="G60" s="95">
        <v>0.34429999999999999</v>
      </c>
      <c r="H60" s="123">
        <v>0.34429999999999999</v>
      </c>
      <c r="I60" s="95">
        <v>0.34429999999999999</v>
      </c>
      <c r="J60" s="95">
        <v>0.34429999999999999</v>
      </c>
      <c r="K60" s="89"/>
      <c r="L60" s="89"/>
      <c r="N60" s="95">
        <v>0.34429999999999999</v>
      </c>
      <c r="O60" s="95">
        <v>0.34429999999999999</v>
      </c>
    </row>
    <row r="61" spans="2:15">
      <c r="B61" s="14" t="s">
        <v>132</v>
      </c>
      <c r="C61" s="15">
        <f t="shared" ref="C61:I61" si="26">-C59*C60</f>
        <v>-2859.0672</v>
      </c>
      <c r="D61" s="15">
        <f t="shared" si="26"/>
        <v>-2897.6288</v>
      </c>
      <c r="E61" s="15">
        <f t="shared" si="26"/>
        <v>-2934.4688999999998</v>
      </c>
      <c r="F61" s="15">
        <f t="shared" si="26"/>
        <v>-2992.4834500000002</v>
      </c>
      <c r="G61" s="15">
        <f t="shared" si="26"/>
        <v>-1958.7227</v>
      </c>
      <c r="H61" s="122">
        <f t="shared" si="26"/>
        <v>-2245.8688999999999</v>
      </c>
      <c r="I61" s="15">
        <f t="shared" si="26"/>
        <v>-2746.1367999999998</v>
      </c>
      <c r="J61" s="15">
        <f>-J59*J60</f>
        <v>-2037.5673999999999</v>
      </c>
      <c r="K61" s="89"/>
      <c r="L61" s="89"/>
      <c r="N61" s="15">
        <f>-N59*N60</f>
        <v>-11683.648349999999</v>
      </c>
      <c r="O61" s="15">
        <f>-O59*O60</f>
        <v>-8988.2958000000017</v>
      </c>
    </row>
    <row r="62" spans="2:15" ht="13.5" thickBot="1">
      <c r="B62" s="46" t="s">
        <v>150</v>
      </c>
      <c r="C62" s="47">
        <f t="shared" ref="C62:I62" si="27">C59+C61</f>
        <v>5444.9328000000005</v>
      </c>
      <c r="D62" s="47">
        <f t="shared" si="27"/>
        <v>5518.3711999999996</v>
      </c>
      <c r="E62" s="47">
        <f t="shared" si="27"/>
        <v>5588.5311000000002</v>
      </c>
      <c r="F62" s="47">
        <f t="shared" si="27"/>
        <v>5699.0165500000003</v>
      </c>
      <c r="G62" s="47">
        <f t="shared" si="27"/>
        <v>3730.2772999999997</v>
      </c>
      <c r="H62" s="118">
        <f t="shared" si="27"/>
        <v>4277.1311000000005</v>
      </c>
      <c r="I62" s="47">
        <f t="shared" si="27"/>
        <v>5229.8631999999998</v>
      </c>
      <c r="J62" s="47">
        <f>J59+J61</f>
        <v>3880.4326000000001</v>
      </c>
      <c r="K62" s="89"/>
      <c r="L62" s="89"/>
      <c r="N62" s="47">
        <f>N59+N61</f>
        <v>22250.851650000001</v>
      </c>
      <c r="O62" s="47">
        <f>O59+O61</f>
        <v>17117.704200000007</v>
      </c>
    </row>
    <row r="63" spans="2:15">
      <c r="K63" s="89"/>
      <c r="L63" s="89"/>
    </row>
    <row r="64" spans="2:15">
      <c r="H64" s="8"/>
      <c r="K64" s="89"/>
      <c r="L64" s="89"/>
    </row>
    <row r="65" spans="3:15" s="102" customFormat="1">
      <c r="C65" s="103"/>
      <c r="D65" s="103"/>
      <c r="E65" s="103"/>
      <c r="F65" s="103"/>
      <c r="G65" s="103"/>
      <c r="H65" s="103"/>
      <c r="I65" s="103"/>
      <c r="J65" s="103"/>
      <c r="K65" s="103"/>
      <c r="L65" s="103"/>
      <c r="N65" s="103"/>
      <c r="O65" s="103"/>
    </row>
  </sheetData>
  <conditionalFormatting sqref="L4:L29">
    <cfRule type="containsBlanks" dxfId="17" priority="12">
      <formula>LEN(TRIM(L4))=0</formula>
    </cfRule>
  </conditionalFormatting>
  <conditionalFormatting sqref="L38">
    <cfRule type="containsBlanks" dxfId="16" priority="6">
      <formula>LEN(TRIM(L38))=0</formula>
    </cfRule>
  </conditionalFormatting>
  <conditionalFormatting sqref="L34">
    <cfRule type="containsBlanks" dxfId="15" priority="10">
      <formula>LEN(TRIM(L34))=0</formula>
    </cfRule>
  </conditionalFormatting>
  <conditionalFormatting sqref="L35">
    <cfRule type="containsBlanks" dxfId="14" priority="9">
      <formula>LEN(TRIM(L35))=0</formula>
    </cfRule>
  </conditionalFormatting>
  <conditionalFormatting sqref="L36">
    <cfRule type="containsBlanks" dxfId="13" priority="8">
      <formula>LEN(TRIM(L36))=0</formula>
    </cfRule>
  </conditionalFormatting>
  <conditionalFormatting sqref="L37">
    <cfRule type="containsBlanks" dxfId="12" priority="7">
      <formula>LEN(TRIM(L37))=0</formula>
    </cfRule>
  </conditionalFormatting>
  <conditionalFormatting sqref="L40">
    <cfRule type="containsBlanks" dxfId="11" priority="5">
      <formula>LEN(TRIM(L40))=0</formula>
    </cfRule>
  </conditionalFormatting>
  <conditionalFormatting sqref="L39">
    <cfRule type="containsBlanks" dxfId="10" priority="4">
      <formula>LEN(TRIM(L39))=0</formula>
    </cfRule>
  </conditionalFormatting>
  <conditionalFormatting sqref="L41:L51">
    <cfRule type="containsBlanks" dxfId="9" priority="3">
      <formula>LEN(TRIM(L41))=0</formula>
    </cfRule>
  </conditionalFormatting>
  <conditionalFormatting sqref="C58:F58">
    <cfRule type="containsBlanks" dxfId="8" priority="1">
      <formula>LEN(TRIM(C58))=0</formula>
    </cfRule>
  </conditionalFormatting>
  <pageMargins left="0.7" right="0.7" top="0.75" bottom="0.75" header="0.3" footer="0.3"/>
  <pageSetup paperSize="8" scale="93" orientation="landscape" r:id="rId1"/>
  <ignoredErrors>
    <ignoredError sqref="C8 C16 D16:J16" formulaRange="1"/>
    <ignoredError sqref="N40:O40 N49:O49 N23:O23 N21:O21 N42:O46 C21:L21 C23:L23 C49:L49 C42:L46 C40:L4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showGridLines="0" zoomScaleNormal="100" workbookViewId="0">
      <selection activeCell="M35" sqref="M35"/>
    </sheetView>
  </sheetViews>
  <sheetFormatPr baseColWidth="10" defaultColWidth="11.42578125" defaultRowHeight="12.75"/>
  <cols>
    <col min="1" max="1" width="3" style="1" customWidth="1"/>
    <col min="2" max="2" width="61.5703125" style="1" customWidth="1"/>
    <col min="3" max="3" width="3.85546875" style="72" bestFit="1" customWidth="1"/>
    <col min="4" max="4" width="9.5703125" style="1" customWidth="1"/>
    <col min="5" max="5" width="9.5703125" style="1" customWidth="1" collapsed="1"/>
    <col min="6" max="7" width="9.5703125" style="1" customWidth="1"/>
    <col min="8" max="9" width="9.5703125" style="1" customWidth="1" collapsed="1"/>
    <col min="10" max="13" width="9.5703125" style="1" customWidth="1"/>
    <col min="14" max="14" width="3.140625" style="1" customWidth="1"/>
    <col min="15" max="16" width="11.42578125" style="1" customWidth="1"/>
    <col min="17" max="17" width="3.140625" style="1" customWidth="1"/>
    <col min="18" max="16384" width="11.42578125" style="1"/>
  </cols>
  <sheetData>
    <row r="1" spans="1:16" ht="18">
      <c r="A1" s="8"/>
      <c r="B1" s="5" t="s">
        <v>137</v>
      </c>
      <c r="C1" s="71"/>
    </row>
    <row r="2" spans="1:16">
      <c r="A2" s="8"/>
    </row>
    <row r="3" spans="1:16">
      <c r="A3" s="8"/>
      <c r="B3" s="90" t="s">
        <v>71</v>
      </c>
      <c r="C3" s="96"/>
      <c r="D3" s="92" t="s">
        <v>49</v>
      </c>
      <c r="E3" s="92" t="s">
        <v>50</v>
      </c>
      <c r="F3" s="92" t="s">
        <v>51</v>
      </c>
      <c r="G3" s="92" t="s">
        <v>52</v>
      </c>
      <c r="H3" s="92" t="s">
        <v>53</v>
      </c>
      <c r="I3" s="92" t="s">
        <v>54</v>
      </c>
      <c r="J3" s="92" t="s">
        <v>55</v>
      </c>
      <c r="K3" s="92" t="s">
        <v>56</v>
      </c>
      <c r="L3" s="92" t="s">
        <v>81</v>
      </c>
      <c r="M3" s="93" t="s">
        <v>134</v>
      </c>
      <c r="O3" s="92" t="s">
        <v>70</v>
      </c>
      <c r="P3" s="92" t="s">
        <v>57</v>
      </c>
    </row>
    <row r="4" spans="1:16">
      <c r="A4" s="8"/>
      <c r="B4" s="59" t="s">
        <v>69</v>
      </c>
      <c r="C4" s="73" t="s">
        <v>115</v>
      </c>
      <c r="D4" s="57">
        <f>'P&amp;L - Analytic view'!C4</f>
        <v>306935</v>
      </c>
      <c r="E4" s="57">
        <f>'P&amp;L - Analytic view'!D4</f>
        <v>296103</v>
      </c>
      <c r="F4" s="57">
        <f>'P&amp;L - Analytic view'!E4</f>
        <v>291071.52533693553</v>
      </c>
      <c r="G4" s="57">
        <f>'P&amp;L - Analytic view'!F4</f>
        <v>291826.03346954793</v>
      </c>
      <c r="H4" s="57">
        <f>'P&amp;L - Analytic view'!G4</f>
        <v>288540</v>
      </c>
      <c r="I4" s="124">
        <f>'P&amp;L - Analytic view'!H4</f>
        <v>277200</v>
      </c>
      <c r="J4" s="57">
        <f>'P&amp;L - Analytic view'!I4</f>
        <v>275766</v>
      </c>
      <c r="K4" s="57">
        <f>'P&amp;L - Analytic view'!J4</f>
        <v>273633.75278010633</v>
      </c>
      <c r="L4" s="57">
        <f>'P&amp;L - Analytic view'!K4</f>
        <v>282162</v>
      </c>
      <c r="M4" s="58">
        <f>'P&amp;L - Analytic view'!L4</f>
        <v>283420.47478764958</v>
      </c>
      <c r="O4" s="57">
        <f>'P&amp;L - Analytic view'!N4</f>
        <v>1185935.5588064836</v>
      </c>
      <c r="P4" s="57">
        <f>'P&amp;L - Analytic view'!O4</f>
        <v>1115139.7527801064</v>
      </c>
    </row>
    <row r="5" spans="1:16">
      <c r="A5" s="8"/>
      <c r="B5" s="1" t="s">
        <v>102</v>
      </c>
      <c r="C5" s="74"/>
      <c r="D5" s="25">
        <v>-68082</v>
      </c>
      <c r="E5" s="25">
        <v>-65442.000000000007</v>
      </c>
      <c r="F5" s="25">
        <v>-68223.496269802097</v>
      </c>
      <c r="G5" s="25">
        <v>-63962.503730197881</v>
      </c>
      <c r="H5" s="25">
        <v>-68849.676618137571</v>
      </c>
      <c r="I5" s="120">
        <v>-64084.323381862436</v>
      </c>
      <c r="J5" s="25">
        <v>-65304</v>
      </c>
      <c r="K5" s="25">
        <v>-59300.999999999985</v>
      </c>
      <c r="L5" s="25">
        <v>-74270.948393344996</v>
      </c>
      <c r="M5" s="42">
        <v>-75800.942064026458</v>
      </c>
      <c r="O5" s="25">
        <v>-265710</v>
      </c>
      <c r="P5" s="25">
        <v>-257539</v>
      </c>
    </row>
    <row r="6" spans="1:16" ht="13.5" thickBot="1">
      <c r="A6" s="8"/>
      <c r="B6" s="18" t="s">
        <v>103</v>
      </c>
      <c r="C6" s="75" t="s">
        <v>116</v>
      </c>
      <c r="D6" s="19">
        <f>D4+D5</f>
        <v>238853</v>
      </c>
      <c r="E6" s="19">
        <f t="shared" ref="E6:K6" si="0">E4+E5</f>
        <v>230661</v>
      </c>
      <c r="F6" s="19">
        <f t="shared" si="0"/>
        <v>222848.02906713344</v>
      </c>
      <c r="G6" s="19">
        <f t="shared" si="0"/>
        <v>227863.52973935005</v>
      </c>
      <c r="H6" s="19">
        <f t="shared" si="0"/>
        <v>219690.32338186243</v>
      </c>
      <c r="I6" s="115">
        <f t="shared" si="0"/>
        <v>213115.67661813757</v>
      </c>
      <c r="J6" s="19">
        <f t="shared" si="0"/>
        <v>210462</v>
      </c>
      <c r="K6" s="19">
        <f t="shared" si="0"/>
        <v>214332.75278010633</v>
      </c>
      <c r="L6" s="19">
        <f>L4+L5</f>
        <v>207891.051606655</v>
      </c>
      <c r="M6" s="34">
        <f>M4+M5</f>
        <v>207619.53272362312</v>
      </c>
      <c r="O6" s="19">
        <f>O4+O5</f>
        <v>920225.55880648363</v>
      </c>
      <c r="P6" s="19">
        <f>P4+P5</f>
        <v>857600.75278010638</v>
      </c>
    </row>
    <row r="7" spans="1:16">
      <c r="A7" s="8"/>
      <c r="B7" s="60"/>
      <c r="C7" s="76"/>
      <c r="D7" s="61"/>
      <c r="E7" s="61"/>
      <c r="F7" s="61"/>
      <c r="G7" s="61"/>
      <c r="H7" s="61"/>
      <c r="I7" s="61"/>
      <c r="J7" s="61"/>
      <c r="K7" s="61"/>
      <c r="L7" s="61"/>
      <c r="M7" s="61"/>
      <c r="O7" s="61"/>
      <c r="P7" s="61"/>
    </row>
    <row r="8" spans="1:16">
      <c r="C8" s="74"/>
    </row>
    <row r="9" spans="1:16">
      <c r="A9" s="8"/>
      <c r="B9" s="90" t="s">
        <v>71</v>
      </c>
      <c r="C9" s="96"/>
      <c r="D9" s="92" t="s">
        <v>49</v>
      </c>
      <c r="E9" s="92" t="s">
        <v>50</v>
      </c>
      <c r="F9" s="92" t="s">
        <v>51</v>
      </c>
      <c r="G9" s="92" t="s">
        <v>52</v>
      </c>
      <c r="H9" s="92" t="s">
        <v>53</v>
      </c>
      <c r="I9" s="92" t="s">
        <v>54</v>
      </c>
      <c r="J9" s="92" t="s">
        <v>55</v>
      </c>
      <c r="K9" s="92" t="s">
        <v>56</v>
      </c>
      <c r="L9" s="92" t="s">
        <v>81</v>
      </c>
      <c r="M9" s="93" t="s">
        <v>134</v>
      </c>
      <c r="O9" s="92" t="s">
        <v>70</v>
      </c>
      <c r="P9" s="92" t="s">
        <v>57</v>
      </c>
    </row>
    <row r="10" spans="1:16">
      <c r="A10" s="8"/>
      <c r="B10" s="59" t="s">
        <v>60</v>
      </c>
      <c r="C10" s="73" t="s">
        <v>117</v>
      </c>
      <c r="D10" s="57">
        <f>'P&amp;L - Analytic view'!C10</f>
        <v>-152746</v>
      </c>
      <c r="E10" s="57">
        <f>'P&amp;L - Analytic view'!D10</f>
        <v>-156403</v>
      </c>
      <c r="F10" s="57">
        <f>'P&amp;L - Analytic view'!E10</f>
        <v>-146235.42553667718</v>
      </c>
      <c r="G10" s="57">
        <f>'P&amp;L - Analytic view'!F10</f>
        <v>-149959.57446332282</v>
      </c>
      <c r="H10" s="57">
        <f>'P&amp;L - Analytic view'!G10</f>
        <v>-155738</v>
      </c>
      <c r="I10" s="124">
        <f>'P&amp;L - Analytic view'!H10</f>
        <v>-194329</v>
      </c>
      <c r="J10" s="57">
        <f>'P&amp;L - Analytic view'!I10</f>
        <v>-186449</v>
      </c>
      <c r="K10" s="57">
        <f>'P&amp;L - Analytic view'!J10</f>
        <v>-169139</v>
      </c>
      <c r="L10" s="57">
        <f>'P&amp;L - Analytic view'!K10</f>
        <v>-163153.87167156499</v>
      </c>
      <c r="M10" s="58">
        <f>'P&amp;L - Analytic view'!L10</f>
        <v>-153626.8200032466</v>
      </c>
      <c r="O10" s="57">
        <f>'P&amp;L - Analytic view'!N10</f>
        <v>-605344</v>
      </c>
      <c r="P10" s="57">
        <f>'P&amp;L - Analytic view'!O10</f>
        <v>-705655</v>
      </c>
    </row>
    <row r="11" spans="1:16">
      <c r="B11" s="1" t="s">
        <v>104</v>
      </c>
      <c r="C11" s="74"/>
      <c r="D11" s="25">
        <v>26229</v>
      </c>
      <c r="E11" s="25">
        <v>30175</v>
      </c>
      <c r="F11" s="25">
        <v>26267.218899337604</v>
      </c>
      <c r="G11" s="25">
        <v>40717.781100662396</v>
      </c>
      <c r="H11" s="25">
        <v>34726.527938480991</v>
      </c>
      <c r="I11" s="120">
        <v>39777.472061519009</v>
      </c>
      <c r="J11" s="25">
        <v>32320</v>
      </c>
      <c r="K11" s="25">
        <v>17729</v>
      </c>
      <c r="L11" s="25">
        <v>31603.5249633987</v>
      </c>
      <c r="M11" s="42">
        <v>23269.97790206171</v>
      </c>
      <c r="O11" s="25">
        <v>123389</v>
      </c>
      <c r="P11" s="25">
        <v>124553</v>
      </c>
    </row>
    <row r="12" spans="1:16">
      <c r="B12" s="1" t="s">
        <v>105</v>
      </c>
      <c r="C12" s="74"/>
      <c r="D12" s="25">
        <v>7473</v>
      </c>
      <c r="E12" s="25">
        <v>942</v>
      </c>
      <c r="F12" s="25">
        <v>641.09967547868837</v>
      </c>
      <c r="G12" s="25">
        <v>-10644.099675478688</v>
      </c>
      <c r="H12" s="25">
        <v>274.15686809415996</v>
      </c>
      <c r="I12" s="120">
        <v>11966.84313190584</v>
      </c>
      <c r="J12" s="25">
        <v>1651</v>
      </c>
      <c r="K12" s="25">
        <v>5757</v>
      </c>
      <c r="L12" s="25">
        <v>10645.0097230555</v>
      </c>
      <c r="M12" s="42">
        <v>9145.7655093929934</v>
      </c>
      <c r="O12" s="25">
        <v>-1588</v>
      </c>
      <c r="P12" s="25">
        <v>19649</v>
      </c>
    </row>
    <row r="13" spans="1:16" ht="13.5" thickBot="1">
      <c r="A13" s="8"/>
      <c r="B13" s="18" t="s">
        <v>106</v>
      </c>
      <c r="C13" s="77" t="s">
        <v>118</v>
      </c>
      <c r="D13" s="19">
        <f>SUM(D10:D12)</f>
        <v>-119044</v>
      </c>
      <c r="E13" s="19">
        <f t="shared" ref="E13:K13" si="1">SUM(E10:E12)</f>
        <v>-125286</v>
      </c>
      <c r="F13" s="19">
        <f t="shared" si="1"/>
        <v>-119327.10696186089</v>
      </c>
      <c r="G13" s="19">
        <f t="shared" si="1"/>
        <v>-119885.89303813911</v>
      </c>
      <c r="H13" s="19">
        <f t="shared" si="1"/>
        <v>-120737.31519342486</v>
      </c>
      <c r="I13" s="115">
        <f t="shared" si="1"/>
        <v>-142584.68480657515</v>
      </c>
      <c r="J13" s="19">
        <f t="shared" si="1"/>
        <v>-152478</v>
      </c>
      <c r="K13" s="19">
        <f t="shared" si="1"/>
        <v>-145653</v>
      </c>
      <c r="L13" s="19">
        <f>SUM(L10:L12)</f>
        <v>-120905.3369851108</v>
      </c>
      <c r="M13" s="34">
        <f>SUM(M10:M12)</f>
        <v>-121211.07659179189</v>
      </c>
      <c r="O13" s="19">
        <f>SUM(O10:O12)</f>
        <v>-483543</v>
      </c>
      <c r="P13" s="19">
        <f>SUM(P10:P12)</f>
        <v>-561453</v>
      </c>
    </row>
    <row r="14" spans="1:16">
      <c r="A14" s="8"/>
      <c r="B14" s="60"/>
      <c r="C14" s="76"/>
      <c r="D14" s="61"/>
      <c r="E14" s="61"/>
      <c r="F14" s="61"/>
      <c r="G14" s="61"/>
      <c r="H14" s="61"/>
      <c r="I14" s="61"/>
      <c r="J14" s="61"/>
      <c r="K14" s="61"/>
      <c r="L14" s="61"/>
      <c r="M14" s="61"/>
      <c r="O14" s="61"/>
      <c r="P14" s="61"/>
    </row>
    <row r="15" spans="1:16">
      <c r="C15" s="74"/>
    </row>
    <row r="16" spans="1:16">
      <c r="A16" s="8"/>
      <c r="B16" s="90" t="s">
        <v>71</v>
      </c>
      <c r="C16" s="96"/>
      <c r="D16" s="92" t="s">
        <v>49</v>
      </c>
      <c r="E16" s="92" t="s">
        <v>50</v>
      </c>
      <c r="F16" s="92" t="s">
        <v>51</v>
      </c>
      <c r="G16" s="92" t="s">
        <v>52</v>
      </c>
      <c r="H16" s="92" t="s">
        <v>53</v>
      </c>
      <c r="I16" s="92" t="s">
        <v>54</v>
      </c>
      <c r="J16" s="92" t="s">
        <v>55</v>
      </c>
      <c r="K16" s="92" t="s">
        <v>56</v>
      </c>
      <c r="L16" s="92" t="s">
        <v>81</v>
      </c>
      <c r="M16" s="93" t="s">
        <v>134</v>
      </c>
      <c r="O16" s="92" t="s">
        <v>70</v>
      </c>
      <c r="P16" s="92" t="s">
        <v>57</v>
      </c>
    </row>
    <row r="17" spans="1:16">
      <c r="B17" s="24" t="s">
        <v>98</v>
      </c>
      <c r="C17" s="78"/>
      <c r="D17" s="25">
        <f>'P&amp;L - Analytic view'!C38</f>
        <v>-166783</v>
      </c>
      <c r="E17" s="25">
        <f>'P&amp;L - Analytic view'!D38</f>
        <v>-166012</v>
      </c>
      <c r="F17" s="25">
        <f>'P&amp;L - Analytic view'!E38</f>
        <v>-161052.99730314332</v>
      </c>
      <c r="G17" s="25">
        <f>'P&amp;L - Analytic view'!F38</f>
        <v>-164760.15574742202</v>
      </c>
      <c r="H17" s="25">
        <f>'P&amp;L - Analytic view'!G38</f>
        <v>-164081.93328633215</v>
      </c>
      <c r="I17" s="120">
        <f>'P&amp;L - Analytic view'!H38</f>
        <v>-158556.06671366785</v>
      </c>
      <c r="J17" s="25">
        <f>'P&amp;L - Analytic view'!I38</f>
        <v>-160253</v>
      </c>
      <c r="K17" s="25">
        <f>'P&amp;L - Analytic view'!J38</f>
        <v>-160814.5292784964</v>
      </c>
      <c r="L17" s="25">
        <f>'P&amp;L - Analytic view'!K38</f>
        <v>-165182</v>
      </c>
      <c r="M17" s="42">
        <f>'P&amp;L - Analytic view'!L38</f>
        <v>-168552.64415299881</v>
      </c>
      <c r="O17" s="25">
        <f>'P&amp;L - Analytic view'!N38</f>
        <v>-658608.15305056539</v>
      </c>
      <c r="P17" s="25">
        <f>'P&amp;L - Analytic view'!O38</f>
        <v>-643705.5292784964</v>
      </c>
    </row>
    <row r="18" spans="1:16">
      <c r="B18" s="24" t="s">
        <v>87</v>
      </c>
      <c r="C18" s="78"/>
      <c r="D18" s="25">
        <v>3087</v>
      </c>
      <c r="E18" s="25">
        <v>1919</v>
      </c>
      <c r="F18" s="25">
        <v>1294.10228202702</v>
      </c>
      <c r="G18" s="25">
        <v>-99.350511877872975</v>
      </c>
      <c r="H18" s="25">
        <v>921.27189266572009</v>
      </c>
      <c r="I18" s="120">
        <v>989.72810733427991</v>
      </c>
      <c r="J18" s="25">
        <v>998</v>
      </c>
      <c r="K18" s="25">
        <v>1211</v>
      </c>
      <c r="L18" s="25">
        <v>1177.287668903457</v>
      </c>
      <c r="M18" s="42">
        <v>872.28299798260878</v>
      </c>
      <c r="O18" s="25">
        <f>SUM(D18:G18)</f>
        <v>6200.751770149147</v>
      </c>
      <c r="P18" s="25">
        <f>SUM(E18:H18)</f>
        <v>4035.0236628148668</v>
      </c>
    </row>
    <row r="19" spans="1:16">
      <c r="B19" s="24" t="s">
        <v>89</v>
      </c>
      <c r="C19" s="78"/>
      <c r="D19" s="25">
        <f>'P&amp;L - Analytic view'!C35</f>
        <v>67706</v>
      </c>
      <c r="E19" s="25">
        <f>'P&amp;L - Analytic view'!D35</f>
        <v>59673</v>
      </c>
      <c r="F19" s="25">
        <f>'P&amp;L - Analytic view'!E35</f>
        <v>60005.842114298473</v>
      </c>
      <c r="G19" s="25">
        <f>'P&amp;L - Analytic view'!F35</f>
        <v>56241.80235000205</v>
      </c>
      <c r="H19" s="25">
        <f>'P&amp;L - Analytic view'!G35</f>
        <v>64489</v>
      </c>
      <c r="I19" s="120">
        <f>'P&amp;L - Analytic view'!H35</f>
        <v>60760</v>
      </c>
      <c r="J19" s="25">
        <f>'P&amp;L - Analytic view'!I35</f>
        <v>58513</v>
      </c>
      <c r="K19" s="25">
        <f>'P&amp;L - Analytic view'!J35</f>
        <v>59033.909799212808</v>
      </c>
      <c r="L19" s="25">
        <f>'P&amp;L - Analytic view'!K35</f>
        <v>66146.948531004382</v>
      </c>
      <c r="M19" s="42">
        <f>'P&amp;L - Analytic view'!L35</f>
        <v>60007.93151775781</v>
      </c>
      <c r="O19" s="25">
        <f>'P&amp;L - Analytic view'!N35</f>
        <v>243626.64446430054</v>
      </c>
      <c r="P19" s="25">
        <f>'P&amp;L - Analytic view'!O35</f>
        <v>242795.90979921282</v>
      </c>
    </row>
    <row r="20" spans="1:16" ht="13.5" thickBot="1">
      <c r="B20" s="18" t="s">
        <v>109</v>
      </c>
      <c r="C20" s="75" t="s">
        <v>119</v>
      </c>
      <c r="D20" s="19">
        <f>SUM(D17:D19)</f>
        <v>-95990</v>
      </c>
      <c r="E20" s="19">
        <f t="shared" ref="E20:K20" si="2">SUM(E17:E19)</f>
        <v>-104420</v>
      </c>
      <c r="F20" s="19">
        <f t="shared" si="2"/>
        <v>-99753.052906817829</v>
      </c>
      <c r="G20" s="19">
        <f t="shared" si="2"/>
        <v>-108617.70390929785</v>
      </c>
      <c r="H20" s="19">
        <f t="shared" si="2"/>
        <v>-98671.661393666436</v>
      </c>
      <c r="I20" s="115">
        <f t="shared" si="2"/>
        <v>-96806.338606333564</v>
      </c>
      <c r="J20" s="19">
        <f t="shared" si="2"/>
        <v>-100742</v>
      </c>
      <c r="K20" s="19">
        <f t="shared" si="2"/>
        <v>-100569.61947928359</v>
      </c>
      <c r="L20" s="19">
        <f>SUM(L17:L19)</f>
        <v>-97857.763800092172</v>
      </c>
      <c r="M20" s="34">
        <f>SUM(M17:M19)</f>
        <v>-107672.42963725839</v>
      </c>
      <c r="O20" s="19">
        <f>SUM(O17:O19)</f>
        <v>-408780.75681611575</v>
      </c>
      <c r="P20" s="19">
        <f>SUM(P17:P19)</f>
        <v>-396874.5958164687</v>
      </c>
    </row>
    <row r="21" spans="1:16">
      <c r="B21" s="1" t="s">
        <v>107</v>
      </c>
      <c r="C21" s="74"/>
      <c r="D21" s="25">
        <v>21257</v>
      </c>
      <c r="E21" s="25">
        <v>21714</v>
      </c>
      <c r="F21" s="25">
        <v>28451.415041366738</v>
      </c>
      <c r="G21" s="25">
        <v>21076.584958633262</v>
      </c>
      <c r="H21" s="25">
        <v>22398.593015759921</v>
      </c>
      <c r="I21" s="120">
        <v>24391.406984240079</v>
      </c>
      <c r="J21" s="25">
        <v>23046</v>
      </c>
      <c r="K21" s="25">
        <v>25902</v>
      </c>
      <c r="L21" s="25">
        <v>27443.103668311502</v>
      </c>
      <c r="M21" s="42">
        <v>30730.571346229808</v>
      </c>
      <c r="O21" s="25">
        <v>92499</v>
      </c>
      <c r="P21" s="25">
        <v>95738</v>
      </c>
    </row>
    <row r="22" spans="1:16" ht="13.5" thickBot="1">
      <c r="A22" s="8"/>
      <c r="B22" s="18" t="s">
        <v>108</v>
      </c>
      <c r="C22" s="75" t="s">
        <v>120</v>
      </c>
      <c r="D22" s="19">
        <f t="shared" ref="D22:P22" si="3">D20+D21</f>
        <v>-74733</v>
      </c>
      <c r="E22" s="19">
        <f t="shared" si="3"/>
        <v>-82706</v>
      </c>
      <c r="F22" s="19">
        <f t="shared" si="3"/>
        <v>-71301.637865451092</v>
      </c>
      <c r="G22" s="19">
        <f t="shared" si="3"/>
        <v>-87541.11895066459</v>
      </c>
      <c r="H22" s="19">
        <f t="shared" si="3"/>
        <v>-76273.068377906515</v>
      </c>
      <c r="I22" s="115">
        <f t="shared" si="3"/>
        <v>-72414.931622093485</v>
      </c>
      <c r="J22" s="19">
        <f t="shared" si="3"/>
        <v>-77696</v>
      </c>
      <c r="K22" s="19">
        <f t="shared" si="3"/>
        <v>-74667.619479283589</v>
      </c>
      <c r="L22" s="19">
        <f t="shared" si="3"/>
        <v>-70414.660131780664</v>
      </c>
      <c r="M22" s="34">
        <f t="shared" si="3"/>
        <v>-76941.858291028591</v>
      </c>
      <c r="O22" s="19">
        <f t="shared" si="3"/>
        <v>-316281.75681611575</v>
      </c>
      <c r="P22" s="19">
        <f t="shared" si="3"/>
        <v>-301136.5958164687</v>
      </c>
    </row>
    <row r="23" spans="1:16">
      <c r="B23" s="60"/>
      <c r="C23" s="76"/>
      <c r="D23" s="61"/>
      <c r="E23" s="61"/>
      <c r="F23" s="61"/>
      <c r="G23" s="61"/>
      <c r="H23" s="61"/>
      <c r="I23" s="61"/>
      <c r="J23" s="61"/>
      <c r="K23" s="61"/>
      <c r="L23" s="61"/>
      <c r="M23" s="61"/>
      <c r="O23" s="61"/>
      <c r="P23" s="61"/>
    </row>
    <row r="24" spans="1:16">
      <c r="A24" s="9"/>
    </row>
    <row r="25" spans="1:16">
      <c r="B25" s="90" t="s">
        <v>71</v>
      </c>
      <c r="C25" s="96"/>
      <c r="D25" s="92" t="s">
        <v>49</v>
      </c>
      <c r="E25" s="92" t="s">
        <v>50</v>
      </c>
      <c r="F25" s="92" t="s">
        <v>51</v>
      </c>
      <c r="G25" s="92" t="s">
        <v>52</v>
      </c>
      <c r="H25" s="92" t="s">
        <v>53</v>
      </c>
      <c r="I25" s="92" t="s">
        <v>54</v>
      </c>
      <c r="J25" s="92" t="s">
        <v>55</v>
      </c>
      <c r="K25" s="92" t="s">
        <v>56</v>
      </c>
      <c r="L25" s="92" t="s">
        <v>81</v>
      </c>
      <c r="M25" s="93" t="s">
        <v>134</v>
      </c>
      <c r="O25" s="92" t="s">
        <v>70</v>
      </c>
      <c r="P25" s="92" t="s">
        <v>57</v>
      </c>
    </row>
    <row r="26" spans="1:16">
      <c r="B26" s="64" t="s">
        <v>112</v>
      </c>
      <c r="C26" s="79"/>
      <c r="D26" s="65">
        <f t="shared" ref="D26:M26" si="4">-D10/D4</f>
        <v>0.49764933943668854</v>
      </c>
      <c r="E26" s="65">
        <f t="shared" si="4"/>
        <v>0.52820471254934942</v>
      </c>
      <c r="F26" s="65">
        <f t="shared" si="4"/>
        <v>0.50240374893215511</v>
      </c>
      <c r="G26" s="65">
        <f t="shared" si="4"/>
        <v>0.51386633563989803</v>
      </c>
      <c r="H26" s="65">
        <f t="shared" si="4"/>
        <v>0.53974492271435504</v>
      </c>
      <c r="I26" s="125">
        <f t="shared" si="4"/>
        <v>0.70104256854256852</v>
      </c>
      <c r="J26" s="65">
        <f t="shared" si="4"/>
        <v>0.67611308138059079</v>
      </c>
      <c r="K26" s="65">
        <f t="shared" si="4"/>
        <v>0.61812184455154218</v>
      </c>
      <c r="L26" s="65">
        <f>-L10/L4</f>
        <v>0.5782276552886817</v>
      </c>
      <c r="M26" s="66">
        <f t="shared" si="4"/>
        <v>0.54204559539444075</v>
      </c>
      <c r="O26" s="65">
        <f>-O10/O4</f>
        <v>0.51043582891570727</v>
      </c>
      <c r="P26" s="65">
        <f>-P10/P4</f>
        <v>0.63279512566991014</v>
      </c>
    </row>
    <row r="27" spans="1:16" ht="13.5" thickBot="1">
      <c r="B27" s="62" t="s">
        <v>113</v>
      </c>
      <c r="C27" s="80"/>
      <c r="D27" s="62">
        <f t="shared" ref="D27:M27" si="5">-D13/D6</f>
        <v>0.49839859662637687</v>
      </c>
      <c r="E27" s="62">
        <f t="shared" si="5"/>
        <v>0.54316074238818002</v>
      </c>
      <c r="F27" s="62">
        <f t="shared" si="5"/>
        <v>0.5354640445391301</v>
      </c>
      <c r="G27" s="62">
        <f t="shared" si="5"/>
        <v>0.52613023758244648</v>
      </c>
      <c r="H27" s="62">
        <f t="shared" si="5"/>
        <v>0.54957957790230505</v>
      </c>
      <c r="I27" s="126">
        <f t="shared" si="5"/>
        <v>0.66904831718250168</v>
      </c>
      <c r="J27" s="62">
        <f t="shared" si="5"/>
        <v>0.72449183225475378</v>
      </c>
      <c r="K27" s="62">
        <f t="shared" si="5"/>
        <v>0.67956482670398022</v>
      </c>
      <c r="L27" s="62">
        <f t="shared" si="5"/>
        <v>0.58158028472467638</v>
      </c>
      <c r="M27" s="63">
        <f t="shared" si="5"/>
        <v>0.58381345435905796</v>
      </c>
      <c r="O27" s="62">
        <f>-O13/O6</f>
        <v>0.52546138864817749</v>
      </c>
      <c r="P27" s="62">
        <f>-P13/P6</f>
        <v>0.6546787630257126</v>
      </c>
    </row>
    <row r="28" spans="1:16">
      <c r="B28" s="16" t="s">
        <v>110</v>
      </c>
      <c r="C28" s="81"/>
      <c r="D28" s="67">
        <f t="shared" ref="D28:M28" si="6">-D20/D4</f>
        <v>0.31273722449378533</v>
      </c>
      <c r="E28" s="67">
        <f t="shared" si="6"/>
        <v>0.35264755845094442</v>
      </c>
      <c r="F28" s="67">
        <f t="shared" si="6"/>
        <v>0.34270976108482865</v>
      </c>
      <c r="G28" s="67">
        <f t="shared" si="6"/>
        <v>0.37220018590504578</v>
      </c>
      <c r="H28" s="67">
        <f t="shared" si="6"/>
        <v>0.34196874399967575</v>
      </c>
      <c r="I28" s="127">
        <f t="shared" si="6"/>
        <v>0.34922921575156407</v>
      </c>
      <c r="J28" s="67">
        <f t="shared" si="6"/>
        <v>0.36531697163537202</v>
      </c>
      <c r="K28" s="67">
        <f t="shared" si="6"/>
        <v>0.36753367761652533</v>
      </c>
      <c r="L28" s="67">
        <f t="shared" si="6"/>
        <v>0.34681411316935723</v>
      </c>
      <c r="M28" s="68">
        <f t="shared" si="6"/>
        <v>0.37990349750818481</v>
      </c>
      <c r="O28" s="67">
        <f>-O20/O4</f>
        <v>0.34469053042604569</v>
      </c>
      <c r="P28" s="67">
        <f>-P20/P4</f>
        <v>0.35589673386410797</v>
      </c>
    </row>
    <row r="29" spans="1:16" ht="13.5" thickBot="1">
      <c r="B29" s="62" t="s">
        <v>111</v>
      </c>
      <c r="C29" s="80"/>
      <c r="D29" s="62">
        <f t="shared" ref="D29:L29" si="7">-D22/D6</f>
        <v>0.31288281913980565</v>
      </c>
      <c r="E29" s="62">
        <f t="shared" si="7"/>
        <v>0.35856083169673242</v>
      </c>
      <c r="F29" s="62">
        <f t="shared" si="7"/>
        <v>0.31995633151402619</v>
      </c>
      <c r="G29" s="62">
        <f t="shared" si="7"/>
        <v>0.38418222982327038</v>
      </c>
      <c r="H29" s="62">
        <f t="shared" si="7"/>
        <v>0.34718446950132531</v>
      </c>
      <c r="I29" s="126">
        <f t="shared" si="7"/>
        <v>0.33979166981623393</v>
      </c>
      <c r="J29" s="62">
        <f t="shared" si="7"/>
        <v>0.36916878106261464</v>
      </c>
      <c r="K29" s="62">
        <f t="shared" si="7"/>
        <v>0.34837241863770807</v>
      </c>
      <c r="L29" s="62">
        <f t="shared" si="7"/>
        <v>0.33870943259746611</v>
      </c>
      <c r="M29" s="63">
        <f>-M22/M6</f>
        <v>0.37059065340182262</v>
      </c>
      <c r="O29" s="62">
        <f>-O22/O6</f>
        <v>0.34370025238847707</v>
      </c>
      <c r="P29" s="62">
        <f>-P22/P6</f>
        <v>0.35113844622951468</v>
      </c>
    </row>
    <row r="30" spans="1:16">
      <c r="B30" s="16" t="s">
        <v>99</v>
      </c>
      <c r="C30" s="81"/>
      <c r="D30" s="67">
        <f t="shared" ref="D30:P30" si="8">D26+D28</f>
        <v>0.81038656393047392</v>
      </c>
      <c r="E30" s="67">
        <f t="shared" si="8"/>
        <v>0.88085227100029384</v>
      </c>
      <c r="F30" s="67">
        <f t="shared" si="8"/>
        <v>0.84511351001698376</v>
      </c>
      <c r="G30" s="67">
        <f t="shared" si="8"/>
        <v>0.88606652154494381</v>
      </c>
      <c r="H30" s="67">
        <f t="shared" si="8"/>
        <v>0.88171366671403084</v>
      </c>
      <c r="I30" s="127">
        <f t="shared" si="8"/>
        <v>1.0502717842941327</v>
      </c>
      <c r="J30" s="67">
        <f t="shared" si="8"/>
        <v>1.0414300530159628</v>
      </c>
      <c r="K30" s="67">
        <f t="shared" si="8"/>
        <v>0.98565552216806751</v>
      </c>
      <c r="L30" s="67">
        <f t="shared" si="8"/>
        <v>0.92504176845803898</v>
      </c>
      <c r="M30" s="68">
        <f t="shared" si="8"/>
        <v>0.9219490929026255</v>
      </c>
      <c r="O30" s="67">
        <f t="shared" si="8"/>
        <v>0.85512635934175296</v>
      </c>
      <c r="P30" s="67">
        <f t="shared" si="8"/>
        <v>0.98869185953401817</v>
      </c>
    </row>
    <row r="31" spans="1:16" ht="13.5" thickBot="1">
      <c r="B31" s="55" t="s">
        <v>114</v>
      </c>
      <c r="C31" s="82"/>
      <c r="D31" s="55">
        <f t="shared" ref="D31:M31" si="9">D27+D29</f>
        <v>0.81128141576618251</v>
      </c>
      <c r="E31" s="55">
        <f t="shared" si="9"/>
        <v>0.90172157408491249</v>
      </c>
      <c r="F31" s="55">
        <f t="shared" si="9"/>
        <v>0.85542037605315624</v>
      </c>
      <c r="G31" s="55">
        <f t="shared" si="9"/>
        <v>0.91031246740571681</v>
      </c>
      <c r="H31" s="55">
        <f t="shared" si="9"/>
        <v>0.89676404740363036</v>
      </c>
      <c r="I31" s="128">
        <f t="shared" si="9"/>
        <v>1.0088399869987357</v>
      </c>
      <c r="J31" s="55">
        <f t="shared" si="9"/>
        <v>1.0936606133173683</v>
      </c>
      <c r="K31" s="55">
        <f>K27+K29</f>
        <v>1.0279372453416884</v>
      </c>
      <c r="L31" s="55">
        <f t="shared" si="9"/>
        <v>0.92028971732214249</v>
      </c>
      <c r="M31" s="56">
        <f t="shared" si="9"/>
        <v>0.95440410776088058</v>
      </c>
      <c r="O31" s="55">
        <f>O27+O29</f>
        <v>0.8691616410366545</v>
      </c>
      <c r="P31" s="55">
        <f>P27+P29</f>
        <v>1.0058172092552273</v>
      </c>
    </row>
    <row r="32" spans="1:16">
      <c r="C32" s="74"/>
    </row>
    <row r="33" spans="2:13">
      <c r="B33" s="1" t="s">
        <v>136</v>
      </c>
      <c r="C33" s="1"/>
    </row>
    <row r="34" spans="2:13">
      <c r="C34" s="1"/>
    </row>
    <row r="35" spans="2:13">
      <c r="C35" s="1"/>
      <c r="M35" s="111"/>
    </row>
    <row r="36" spans="2:13">
      <c r="C36" s="1"/>
    </row>
    <row r="37" spans="2:13">
      <c r="C37" s="1"/>
    </row>
    <row r="38" spans="2:13">
      <c r="C38" s="1"/>
    </row>
    <row r="39" spans="2:13">
      <c r="C39" s="1"/>
    </row>
  </sheetData>
  <conditionalFormatting sqref="M4:M6 M10:M13 M26:M31">
    <cfRule type="containsBlanks" dxfId="7" priority="4">
      <formula>LEN(TRIM(M4))=0</formula>
    </cfRule>
  </conditionalFormatting>
  <conditionalFormatting sqref="M17:M22">
    <cfRule type="containsBlanks" dxfId="6" priority="2">
      <formula>LEN(TRIM(M17))=0</formula>
    </cfRule>
  </conditionalFormatting>
  <pageMargins left="0.7" right="0.7" top="0.75" bottom="0.75" header="0.3" footer="0.3"/>
  <pageSetup paperSize="9" scale="39" orientation="landscape" r:id="rId1"/>
  <ignoredErrors>
    <ignoredError sqref="O18:P18" formulaRange="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2"/>
  <sheetViews>
    <sheetView showGridLines="0" zoomScaleNormal="100" workbookViewId="0">
      <selection activeCell="G42" sqref="G42"/>
    </sheetView>
  </sheetViews>
  <sheetFormatPr baseColWidth="10" defaultColWidth="11.42578125" defaultRowHeight="12.75" customHeight="1"/>
  <cols>
    <col min="1" max="1" width="3.85546875" style="88" customWidth="1"/>
    <col min="2" max="2" width="31" style="88" bestFit="1" customWidth="1"/>
    <col min="3" max="12" width="10.140625" style="88" customWidth="1"/>
    <col min="13" max="13" width="3" style="88" customWidth="1"/>
    <col min="14" max="15" width="10.140625" style="88" customWidth="1"/>
    <col min="16" max="16384" width="11.42578125" style="88"/>
  </cols>
  <sheetData>
    <row r="1" spans="1:20" s="1" customFormat="1" ht="18">
      <c r="A1" s="8"/>
      <c r="B1" s="5" t="s">
        <v>141</v>
      </c>
      <c r="C1" s="71"/>
      <c r="Q1" s="84"/>
      <c r="R1" s="84"/>
      <c r="S1" s="84"/>
    </row>
    <row r="2" spans="1:20" s="105" customFormat="1" ht="12.75" customHeight="1">
      <c r="B2" s="132" t="s">
        <v>152</v>
      </c>
    </row>
    <row r="3" spans="1:20" s="105" customFormat="1" ht="12.75" customHeight="1">
      <c r="B3" s="133" t="s">
        <v>151</v>
      </c>
    </row>
    <row r="4" spans="1:20" s="105" customFormat="1" ht="12.75" customHeight="1">
      <c r="B4" s="132"/>
    </row>
    <row r="5" spans="1:20" ht="12.75" customHeight="1">
      <c r="A5" s="87"/>
      <c r="B5" s="90" t="s">
        <v>71</v>
      </c>
      <c r="C5" s="92" t="s">
        <v>49</v>
      </c>
      <c r="D5" s="92" t="s">
        <v>50</v>
      </c>
      <c r="E5" s="92" t="s">
        <v>51</v>
      </c>
      <c r="F5" s="92" t="s">
        <v>52</v>
      </c>
      <c r="G5" s="92" t="s">
        <v>53</v>
      </c>
      <c r="H5" s="92" t="s">
        <v>54</v>
      </c>
      <c r="I5" s="92" t="s">
        <v>55</v>
      </c>
      <c r="J5" s="92" t="s">
        <v>56</v>
      </c>
      <c r="K5" s="92" t="s">
        <v>81</v>
      </c>
      <c r="L5" s="93" t="s">
        <v>134</v>
      </c>
      <c r="M5" s="84"/>
      <c r="N5" s="92" t="s">
        <v>70</v>
      </c>
      <c r="O5" s="92" t="s">
        <v>57</v>
      </c>
      <c r="P5" s="84"/>
      <c r="Q5" s="84"/>
      <c r="R5" s="84"/>
      <c r="S5" s="84"/>
      <c r="T5" s="87"/>
    </row>
    <row r="6" spans="1:20" ht="12.75" customHeight="1">
      <c r="A6" s="87"/>
      <c r="B6" s="85" t="s">
        <v>121</v>
      </c>
      <c r="C6" s="25">
        <v>88557.125827561598</v>
      </c>
      <c r="D6" s="25">
        <v>77350.7730201753</v>
      </c>
      <c r="E6" s="25">
        <v>82022.354519286193</v>
      </c>
      <c r="F6" s="25">
        <v>76580.040435128612</v>
      </c>
      <c r="G6" s="25">
        <v>83421</v>
      </c>
      <c r="H6" s="25">
        <v>74729</v>
      </c>
      <c r="I6" s="25">
        <v>76814</v>
      </c>
      <c r="J6" s="25">
        <v>72355</v>
      </c>
      <c r="K6" s="25">
        <v>79808</v>
      </c>
      <c r="L6" s="134">
        <v>75141.999999999985</v>
      </c>
      <c r="M6" s="84"/>
      <c r="N6" s="25">
        <v>324510.29380215169</v>
      </c>
      <c r="O6" s="25">
        <v>307319</v>
      </c>
      <c r="P6" s="84"/>
      <c r="Q6" s="84"/>
      <c r="R6" s="84"/>
      <c r="S6" s="84"/>
      <c r="T6" s="87"/>
    </row>
    <row r="7" spans="1:20" ht="12.75" customHeight="1">
      <c r="A7" s="87"/>
      <c r="B7" s="16" t="s">
        <v>140</v>
      </c>
      <c r="C7" s="17">
        <v>80738.865443827613</v>
      </c>
      <c r="D7" s="17">
        <v>76903.234706043499</v>
      </c>
      <c r="E7" s="17">
        <v>74215.029959145322</v>
      </c>
      <c r="F7" s="17">
        <v>71515.635784282815</v>
      </c>
      <c r="G7" s="17">
        <v>72416.17272169971</v>
      </c>
      <c r="H7" s="17">
        <v>68876.93938138058</v>
      </c>
      <c r="I7" s="17">
        <v>66040.587327661211</v>
      </c>
      <c r="J7" s="17">
        <v>66480.947103638711</v>
      </c>
      <c r="K7" s="17">
        <v>73123.35730517302</v>
      </c>
      <c r="L7" s="135">
        <v>69336.154571753839</v>
      </c>
      <c r="M7" s="84"/>
      <c r="N7" s="17">
        <v>303372.76589329925</v>
      </c>
      <c r="O7" s="17">
        <v>273814.64653438021</v>
      </c>
      <c r="P7" s="84"/>
      <c r="Q7" s="84"/>
      <c r="R7" s="84"/>
      <c r="S7" s="84"/>
      <c r="T7" s="87"/>
    </row>
    <row r="8" spans="1:20" ht="12.75" customHeight="1">
      <c r="A8" s="87"/>
      <c r="B8" s="16" t="s">
        <v>122</v>
      </c>
      <c r="C8" s="17">
        <v>31151.046559222599</v>
      </c>
      <c r="D8" s="17">
        <v>31042.489936692004</v>
      </c>
      <c r="E8" s="17">
        <v>31693.055068820897</v>
      </c>
      <c r="F8" s="17">
        <v>31398.824386860506</v>
      </c>
      <c r="G8" s="17">
        <v>30918.2162624548</v>
      </c>
      <c r="H8" s="17">
        <v>30413.521559484703</v>
      </c>
      <c r="I8" s="17">
        <v>29967.739192553301</v>
      </c>
      <c r="J8" s="17">
        <v>29959.904662609202</v>
      </c>
      <c r="K8" s="17">
        <v>31907.610991403901</v>
      </c>
      <c r="L8" s="35">
        <v>30884.075419352299</v>
      </c>
      <c r="M8" s="84"/>
      <c r="N8" s="17">
        <v>125285.41595159601</v>
      </c>
      <c r="O8" s="17">
        <v>121259.38167710199</v>
      </c>
      <c r="P8" s="84"/>
      <c r="Q8" s="84"/>
      <c r="R8" s="84"/>
      <c r="S8" s="84"/>
      <c r="T8" s="87"/>
    </row>
    <row r="9" spans="1:20" ht="12.75" customHeight="1">
      <c r="A9" s="87"/>
      <c r="B9" s="16" t="s">
        <v>123</v>
      </c>
      <c r="C9" s="17">
        <v>90086.120489696899</v>
      </c>
      <c r="D9" s="17">
        <v>88748.02438275209</v>
      </c>
      <c r="E9" s="17">
        <v>78954.973090768006</v>
      </c>
      <c r="F9" s="17">
        <v>82463.406461270031</v>
      </c>
      <c r="G9" s="17">
        <v>84623.083931976202</v>
      </c>
      <c r="H9" s="17">
        <v>81660.905156316789</v>
      </c>
      <c r="I9" s="17">
        <v>80327.939534998004</v>
      </c>
      <c r="J9" s="17">
        <v>85251.92072217699</v>
      </c>
      <c r="K9" s="17">
        <v>86765.9785844609</v>
      </c>
      <c r="L9" s="35">
        <v>87745.06331735909</v>
      </c>
      <c r="M9" s="84"/>
      <c r="N9" s="17">
        <v>340252.52442448703</v>
      </c>
      <c r="O9" s="17">
        <v>331863.84934546793</v>
      </c>
      <c r="P9" s="84"/>
      <c r="Q9" s="84"/>
      <c r="R9" s="84"/>
      <c r="S9" s="84"/>
      <c r="T9" s="87"/>
    </row>
    <row r="10" spans="1:20" ht="12.75" customHeight="1">
      <c r="A10" s="87"/>
      <c r="B10" s="16" t="s">
        <v>124</v>
      </c>
      <c r="C10" s="17">
        <v>33830.841742979697</v>
      </c>
      <c r="D10" s="17">
        <v>32456.947047101105</v>
      </c>
      <c r="E10" s="17">
        <v>33153.165300825</v>
      </c>
      <c r="F10" s="17">
        <v>31876.163239303205</v>
      </c>
      <c r="G10" s="17">
        <v>36260.848172547099</v>
      </c>
      <c r="H10" s="17">
        <v>32596.853511114106</v>
      </c>
      <c r="I10" s="17">
        <v>35394.742262924803</v>
      </c>
      <c r="J10" s="17">
        <v>31866.518568513988</v>
      </c>
      <c r="K10" s="17">
        <v>32153.948289510503</v>
      </c>
      <c r="L10" s="35">
        <v>31099.9956114538</v>
      </c>
      <c r="M10" s="84"/>
      <c r="N10" s="17">
        <v>131317.117330209</v>
      </c>
      <c r="O10" s="17">
        <v>136118.96251509999</v>
      </c>
      <c r="P10" s="84"/>
      <c r="Q10" s="84"/>
      <c r="R10" s="84"/>
      <c r="S10" s="84"/>
      <c r="T10" s="87"/>
    </row>
    <row r="11" spans="1:20" ht="12.75" customHeight="1">
      <c r="A11" s="87"/>
      <c r="B11" s="16" t="s">
        <v>125</v>
      </c>
      <c r="C11" s="17">
        <v>22191.923319008802</v>
      </c>
      <c r="D11" s="17">
        <v>20668.061435764499</v>
      </c>
      <c r="E11" s="17">
        <v>20949.523110939197</v>
      </c>
      <c r="F11" s="17">
        <v>19674.344566514308</v>
      </c>
      <c r="G11" s="17">
        <v>18440.780608936398</v>
      </c>
      <c r="H11" s="17">
        <v>21081.007119970902</v>
      </c>
      <c r="I11" s="17">
        <v>17839.586274950401</v>
      </c>
      <c r="J11" s="17">
        <v>20381.481447324601</v>
      </c>
      <c r="K11" s="17">
        <v>21101.625162190001</v>
      </c>
      <c r="L11" s="35">
        <v>21375.7691786754</v>
      </c>
      <c r="M11" s="84"/>
      <c r="N11" s="17">
        <v>83483.852432226806</v>
      </c>
      <c r="O11" s="17">
        <v>77742.855451182302</v>
      </c>
      <c r="P11" s="84"/>
      <c r="Q11" s="84"/>
      <c r="R11" s="84"/>
      <c r="S11" s="84"/>
      <c r="T11" s="87"/>
    </row>
    <row r="12" spans="1:20" ht="12.75" customHeight="1">
      <c r="A12" s="87"/>
      <c r="B12" s="27" t="s">
        <v>126</v>
      </c>
      <c r="C12" s="28">
        <v>28084.864692607302</v>
      </c>
      <c r="D12" s="28">
        <v>28605.8345210683</v>
      </c>
      <c r="E12" s="28">
        <v>30090.2341931704</v>
      </c>
      <c r="F12" s="28">
        <v>34559.300029966995</v>
      </c>
      <c r="G12" s="28">
        <v>26948.875596993101</v>
      </c>
      <c r="H12" s="28">
        <v>28600.471723866001</v>
      </c>
      <c r="I12" s="28">
        <v>27862.229925125197</v>
      </c>
      <c r="J12" s="28">
        <v>26416.599774185699</v>
      </c>
      <c r="K12" s="28">
        <v>23449.104754136901</v>
      </c>
      <c r="L12" s="35">
        <v>27844.671650941895</v>
      </c>
      <c r="M12" s="84"/>
      <c r="N12" s="28">
        <v>121340.233436813</v>
      </c>
      <c r="O12" s="28">
        <v>109828.17702016998</v>
      </c>
      <c r="P12" s="84"/>
      <c r="Q12" s="84"/>
      <c r="R12" s="84"/>
      <c r="S12" s="84"/>
      <c r="T12" s="87"/>
    </row>
    <row r="13" spans="1:20" ht="12.75" customHeight="1" thickBot="1">
      <c r="A13" s="87"/>
      <c r="B13" s="55" t="s">
        <v>142</v>
      </c>
      <c r="C13" s="47">
        <f>SUM(C6:C12)</f>
        <v>374640.78807490453</v>
      </c>
      <c r="D13" s="47">
        <f t="shared" ref="D13:L13" si="0">SUM(D6:D12)</f>
        <v>355775.36504959676</v>
      </c>
      <c r="E13" s="47">
        <f t="shared" si="0"/>
        <v>351078.33524295496</v>
      </c>
      <c r="F13" s="47">
        <f t="shared" si="0"/>
        <v>348067.71490332647</v>
      </c>
      <c r="G13" s="47">
        <f t="shared" si="0"/>
        <v>353028.97729460726</v>
      </c>
      <c r="H13" s="47">
        <f t="shared" si="0"/>
        <v>337958.6984521331</v>
      </c>
      <c r="I13" s="47">
        <f t="shared" si="0"/>
        <v>334246.82451821293</v>
      </c>
      <c r="J13" s="47">
        <f t="shared" si="0"/>
        <v>332712.37227844924</v>
      </c>
      <c r="K13" s="47">
        <f t="shared" si="0"/>
        <v>348309.62508687517</v>
      </c>
      <c r="L13" s="48">
        <f t="shared" si="0"/>
        <v>343427.72974953632</v>
      </c>
      <c r="M13" s="86"/>
      <c r="N13" s="47">
        <f>SUM(N6:N12)</f>
        <v>1429562.2032707827</v>
      </c>
      <c r="O13" s="47">
        <f>SUM(O6:O12)</f>
        <v>1357946.8725434022</v>
      </c>
      <c r="P13" s="86"/>
      <c r="Q13" s="84"/>
      <c r="R13" s="84"/>
      <c r="S13" s="84"/>
      <c r="T13" s="87"/>
    </row>
    <row r="14" spans="1:20" ht="12.75" customHeight="1">
      <c r="A14" s="87"/>
      <c r="B14" s="1" t="s">
        <v>136</v>
      </c>
      <c r="C14" s="83"/>
      <c r="D14" s="83"/>
      <c r="E14" s="83"/>
      <c r="F14" s="83"/>
      <c r="G14" s="83"/>
      <c r="H14" s="83"/>
      <c r="I14" s="83"/>
      <c r="J14" s="83"/>
      <c r="K14" s="83"/>
      <c r="L14" s="83"/>
      <c r="M14" s="83"/>
      <c r="N14" s="83"/>
      <c r="O14" s="83"/>
      <c r="P14" s="83"/>
      <c r="Q14" s="84"/>
      <c r="R14" s="84"/>
      <c r="S14" s="84"/>
      <c r="T14" s="87"/>
    </row>
    <row r="15" spans="1:20" s="105" customFormat="1" ht="12.75" customHeight="1"/>
    <row r="16" spans="1:20" ht="12.75" customHeight="1">
      <c r="A16" s="87"/>
      <c r="B16" s="90" t="s">
        <v>71</v>
      </c>
      <c r="C16" s="92" t="s">
        <v>49</v>
      </c>
      <c r="D16" s="92" t="s">
        <v>50</v>
      </c>
      <c r="E16" s="92" t="s">
        <v>51</v>
      </c>
      <c r="F16" s="92" t="s">
        <v>52</v>
      </c>
      <c r="G16" s="92" t="s">
        <v>53</v>
      </c>
      <c r="H16" s="92" t="s">
        <v>54</v>
      </c>
      <c r="I16" s="92" t="s">
        <v>55</v>
      </c>
      <c r="J16" s="92" t="s">
        <v>56</v>
      </c>
      <c r="K16" s="92" t="s">
        <v>81</v>
      </c>
      <c r="L16" s="93" t="s">
        <v>134</v>
      </c>
      <c r="M16" s="87"/>
      <c r="N16" s="92" t="s">
        <v>70</v>
      </c>
      <c r="O16" s="92" t="s">
        <v>57</v>
      </c>
      <c r="P16" s="87"/>
      <c r="Q16" s="84"/>
      <c r="R16" s="84"/>
      <c r="S16" s="84"/>
      <c r="T16" s="87"/>
    </row>
    <row r="17" spans="1:20" ht="12.75" customHeight="1">
      <c r="A17" s="87"/>
      <c r="B17" s="97" t="s">
        <v>127</v>
      </c>
      <c r="C17" s="98">
        <v>95682.865443827613</v>
      </c>
      <c r="D17" s="98">
        <v>91860.234706043499</v>
      </c>
      <c r="E17" s="98">
        <v>89168.029959145322</v>
      </c>
      <c r="F17" s="98">
        <v>86630.635784282815</v>
      </c>
      <c r="G17" s="98">
        <v>84413.17272169971</v>
      </c>
      <c r="H17" s="98">
        <v>82618.93938138058</v>
      </c>
      <c r="I17" s="98">
        <v>80427.587327661211</v>
      </c>
      <c r="J17" s="98">
        <v>79715.947103638711</v>
      </c>
      <c r="K17" s="98">
        <v>73123.35730517302</v>
      </c>
      <c r="L17" s="136">
        <f>L7</f>
        <v>69336.154571753839</v>
      </c>
      <c r="M17" s="87"/>
      <c r="N17" s="98">
        <v>363341.76589329925</v>
      </c>
      <c r="O17" s="98">
        <v>327175.64653438021</v>
      </c>
      <c r="P17" s="87"/>
      <c r="Q17" s="84"/>
      <c r="R17" s="84"/>
      <c r="S17" s="84"/>
      <c r="T17" s="87"/>
    </row>
    <row r="18" spans="1:20" ht="12.75" customHeight="1" thickBot="1">
      <c r="A18" s="87"/>
      <c r="B18" s="99" t="s">
        <v>144</v>
      </c>
      <c r="C18" s="100">
        <v>389584.78807490453</v>
      </c>
      <c r="D18" s="100">
        <v>370732.36504959676</v>
      </c>
      <c r="E18" s="100">
        <v>366031.33524295496</v>
      </c>
      <c r="F18" s="100">
        <v>363182.71490332647</v>
      </c>
      <c r="G18" s="100">
        <v>365025.97729460726</v>
      </c>
      <c r="H18" s="100">
        <v>351700.6984521331</v>
      </c>
      <c r="I18" s="100">
        <v>348633.82451821293</v>
      </c>
      <c r="J18" s="100">
        <v>345947.37227844924</v>
      </c>
      <c r="K18" s="100">
        <v>348309.62508687517</v>
      </c>
      <c r="L18" s="101">
        <f>L13</f>
        <v>343427.72974953632</v>
      </c>
      <c r="M18" s="87"/>
      <c r="N18" s="100">
        <v>1489531.2032707827</v>
      </c>
      <c r="O18" s="100">
        <v>1411307.8725434022</v>
      </c>
      <c r="P18" s="87"/>
      <c r="Q18" s="84"/>
      <c r="R18" s="84"/>
      <c r="S18" s="84"/>
      <c r="T18" s="87"/>
    </row>
    <row r="20" spans="1:20" ht="12.75" customHeight="1">
      <c r="C20" s="104"/>
      <c r="D20" s="104"/>
      <c r="E20" s="104"/>
      <c r="F20" s="104"/>
      <c r="G20" s="104"/>
      <c r="H20" s="104"/>
      <c r="I20" s="104"/>
      <c r="J20" s="104"/>
      <c r="K20" s="104"/>
      <c r="L20" s="104"/>
      <c r="N20" s="104"/>
      <c r="O20" s="104"/>
    </row>
    <row r="22" spans="1:20" ht="18">
      <c r="B22" s="5" t="s">
        <v>145</v>
      </c>
    </row>
    <row r="23" spans="1:20" s="106" customFormat="1" ht="12.75" customHeight="1"/>
    <row r="24" spans="1:20" ht="12.75" customHeight="1">
      <c r="B24" s="90" t="s">
        <v>71</v>
      </c>
      <c r="C24" s="92" t="s">
        <v>49</v>
      </c>
      <c r="D24" s="92" t="s">
        <v>50</v>
      </c>
      <c r="E24" s="92" t="s">
        <v>51</v>
      </c>
      <c r="F24" s="92" t="s">
        <v>52</v>
      </c>
      <c r="G24" s="92" t="s">
        <v>53</v>
      </c>
      <c r="H24" s="92" t="s">
        <v>54</v>
      </c>
      <c r="I24" s="92" t="s">
        <v>55</v>
      </c>
      <c r="J24" s="92" t="s">
        <v>56</v>
      </c>
      <c r="K24" s="92" t="s">
        <v>81</v>
      </c>
      <c r="L24" s="93" t="s">
        <v>134</v>
      </c>
      <c r="N24" s="92" t="s">
        <v>70</v>
      </c>
      <c r="O24" s="92" t="s">
        <v>57</v>
      </c>
    </row>
    <row r="25" spans="1:20" ht="12.75" customHeight="1">
      <c r="B25" s="85" t="s">
        <v>121</v>
      </c>
      <c r="C25" s="65">
        <v>0.30839043724792448</v>
      </c>
      <c r="D25" s="65">
        <v>0.360262310689897</v>
      </c>
      <c r="E25" s="65">
        <v>0.35633307108023282</v>
      </c>
      <c r="F25" s="65">
        <v>0.58291301740444124</v>
      </c>
      <c r="G25" s="65">
        <v>0.59775009892781095</v>
      </c>
      <c r="H25" s="65">
        <v>0.56810914074504759</v>
      </c>
      <c r="I25" s="65">
        <v>0.58068550908834149</v>
      </c>
      <c r="J25" s="65">
        <v>0.59368498613037446</v>
      </c>
      <c r="K25" s="65">
        <v>0.58021363070073317</v>
      </c>
      <c r="L25" s="66">
        <v>0.59243035930561161</v>
      </c>
      <c r="N25" s="65">
        <v>0.39833180624539538</v>
      </c>
      <c r="O25" s="65">
        <v>0.58525439220067021</v>
      </c>
    </row>
    <row r="26" spans="1:20" ht="12.75" customHeight="1">
      <c r="B26" s="16" t="s">
        <v>143</v>
      </c>
      <c r="C26" s="67">
        <v>0.37035180119349659</v>
      </c>
      <c r="D26" s="67">
        <v>0.31585855994231521</v>
      </c>
      <c r="E26" s="67">
        <v>0.45500871547050481</v>
      </c>
      <c r="F26" s="67">
        <v>0.19205554966698302</v>
      </c>
      <c r="G26" s="67">
        <v>0.1128447946364549</v>
      </c>
      <c r="H26" s="67">
        <v>0.6932126339679171</v>
      </c>
      <c r="I26" s="67">
        <v>0.36998785356125763</v>
      </c>
      <c r="J26" s="67">
        <v>0.38102184709083098</v>
      </c>
      <c r="K26" s="67">
        <v>0.40985181456979708</v>
      </c>
      <c r="L26" s="68">
        <v>0.51093280979229283</v>
      </c>
      <c r="N26" s="67">
        <v>0.33172652960075155</v>
      </c>
      <c r="O26" s="67">
        <v>0.38479488230700193</v>
      </c>
    </row>
    <row r="27" spans="1:20" ht="12.75" customHeight="1">
      <c r="B27" s="16" t="s">
        <v>122</v>
      </c>
      <c r="C27" s="67">
        <v>1.2126884358719925</v>
      </c>
      <c r="D27" s="67">
        <v>0.80394968084519558</v>
      </c>
      <c r="E27" s="67">
        <v>0.14204150177998076</v>
      </c>
      <c r="F27" s="67">
        <v>0.17629585450332874</v>
      </c>
      <c r="G27" s="67">
        <v>0.31158578535892612</v>
      </c>
      <c r="H27" s="67">
        <v>0.62207277267487593</v>
      </c>
      <c r="I27" s="67">
        <v>0.58571675957765257</v>
      </c>
      <c r="J27" s="67">
        <v>0.49769454101780169</v>
      </c>
      <c r="K27" s="67">
        <v>0.52144699946029116</v>
      </c>
      <c r="L27" s="68">
        <v>0.51361329808613365</v>
      </c>
      <c r="N27" s="67">
        <v>0.57413425064973223</v>
      </c>
      <c r="O27" s="67">
        <v>0.50277215388976382</v>
      </c>
    </row>
    <row r="28" spans="1:20" ht="12.75" customHeight="1">
      <c r="B28" s="16" t="s">
        <v>123</v>
      </c>
      <c r="C28" s="67">
        <v>0.47195237909950727</v>
      </c>
      <c r="D28" s="67">
        <v>0.47016868214283281</v>
      </c>
      <c r="E28" s="67">
        <v>0.28176965705932222</v>
      </c>
      <c r="F28" s="67">
        <v>4.5350848106202657E-2</v>
      </c>
      <c r="G28" s="67">
        <v>0.32199557829470876</v>
      </c>
      <c r="H28" s="67">
        <v>0.73584630590279587</v>
      </c>
      <c r="I28" s="67">
        <v>0.50059373731091616</v>
      </c>
      <c r="J28" s="67">
        <v>0.4419329904000644</v>
      </c>
      <c r="K28" s="67">
        <v>0.51520048558731779</v>
      </c>
      <c r="L28" s="68">
        <v>0.52035477318056311</v>
      </c>
      <c r="N28" s="67">
        <v>0.32630384849536204</v>
      </c>
      <c r="O28" s="67">
        <v>0.49764901034136683</v>
      </c>
    </row>
    <row r="29" spans="1:20" ht="12.75" customHeight="1">
      <c r="B29" s="16" t="s">
        <v>124</v>
      </c>
      <c r="C29" s="67">
        <v>0.50538763447623303</v>
      </c>
      <c r="D29" s="67">
        <v>0.61589170741063304</v>
      </c>
      <c r="E29" s="67">
        <v>0.61105517391540087</v>
      </c>
      <c r="F29" s="67">
        <v>0.52045886666591867</v>
      </c>
      <c r="G29" s="67">
        <v>0.75304597736366952</v>
      </c>
      <c r="H29" s="67">
        <v>0.98375426948857103</v>
      </c>
      <c r="I29" s="67">
        <v>0.8360750443724102</v>
      </c>
      <c r="J29" s="67">
        <v>0.83955293376008944</v>
      </c>
      <c r="K29" s="67">
        <v>0.60704010048374413</v>
      </c>
      <c r="L29" s="68">
        <v>0.54300610531132976</v>
      </c>
      <c r="N29" s="67">
        <v>0.56280064092871773</v>
      </c>
      <c r="O29" s="67">
        <v>0.84998874198795837</v>
      </c>
    </row>
    <row r="30" spans="1:20" ht="12.75" customHeight="1">
      <c r="B30" s="16" t="s">
        <v>125</v>
      </c>
      <c r="C30" s="67">
        <v>0.75171895580795545</v>
      </c>
      <c r="D30" s="67">
        <v>0.65944166530315951</v>
      </c>
      <c r="E30" s="67">
        <v>1.7036852752702847</v>
      </c>
      <c r="F30" s="67">
        <v>1.4620546619376054</v>
      </c>
      <c r="G30" s="67">
        <v>0.83224204874129604</v>
      </c>
      <c r="H30" s="67">
        <v>0.39826757563210852</v>
      </c>
      <c r="I30" s="67">
        <v>0.84480983544206101</v>
      </c>
      <c r="J30" s="67">
        <v>0.39405961544606444</v>
      </c>
      <c r="K30" s="67">
        <v>0.54496225623309524</v>
      </c>
      <c r="L30" s="68">
        <v>0.47459074031497506</v>
      </c>
      <c r="N30" s="67">
        <v>1.1344603993873905</v>
      </c>
      <c r="O30" s="67">
        <v>0.60240182029274103</v>
      </c>
    </row>
    <row r="31" spans="1:20" ht="12.75" customHeight="1">
      <c r="B31" s="27" t="s">
        <v>126</v>
      </c>
      <c r="C31" s="67">
        <v>0.40276745492370053</v>
      </c>
      <c r="D31" s="67">
        <v>1.0369816282869073</v>
      </c>
      <c r="E31" s="67">
        <v>0.72654417675747041</v>
      </c>
      <c r="F31" s="67">
        <v>1.7127894387275764</v>
      </c>
      <c r="G31" s="67">
        <v>1.7335458662003664</v>
      </c>
      <c r="H31" s="67">
        <v>0.83178680727653687</v>
      </c>
      <c r="I31" s="67">
        <v>1.6966009205130779</v>
      </c>
      <c r="J31" s="67">
        <v>1.645002703750345</v>
      </c>
      <c r="K31" s="67">
        <v>1.2848240417591907</v>
      </c>
      <c r="L31" s="68">
        <v>0.61509591188747403</v>
      </c>
      <c r="N31" s="67">
        <v>1.0058896106530963</v>
      </c>
      <c r="O31" s="67">
        <v>1.4681773455890832</v>
      </c>
    </row>
    <row r="32" spans="1:20" ht="12.75" customHeight="1" thickBot="1">
      <c r="B32" s="55" t="s">
        <v>112</v>
      </c>
      <c r="C32" s="55">
        <v>0.49764734936843813</v>
      </c>
      <c r="D32" s="55">
        <v>0.52820687646927511</v>
      </c>
      <c r="E32" s="55">
        <v>0.50240312303725199</v>
      </c>
      <c r="F32" s="55">
        <v>0.51386854115771052</v>
      </c>
      <c r="G32" s="55">
        <v>0.53974645341228866</v>
      </c>
      <c r="H32" s="55">
        <v>0.70104470486894011</v>
      </c>
      <c r="I32" s="55">
        <v>0.67611264712726205</v>
      </c>
      <c r="J32" s="55">
        <v>0.61802483812984987</v>
      </c>
      <c r="K32" s="55">
        <v>0.57822504843268419</v>
      </c>
      <c r="L32" s="56">
        <v>0.54204802829978871</v>
      </c>
      <c r="N32" s="55">
        <v>0.5104362137813826</v>
      </c>
      <c r="O32" s="55">
        <v>0.63279545093929679</v>
      </c>
    </row>
  </sheetData>
  <conditionalFormatting sqref="L13">
    <cfRule type="containsBlanks" dxfId="5" priority="4">
      <formula>LEN(TRIM(L13))=0</formula>
    </cfRule>
  </conditionalFormatting>
  <conditionalFormatting sqref="L7:L12">
    <cfRule type="containsBlanks" dxfId="4" priority="6">
      <formula>LEN(TRIM(L7))=0</formula>
    </cfRule>
  </conditionalFormatting>
  <conditionalFormatting sqref="L6">
    <cfRule type="containsBlanks" dxfId="3" priority="5">
      <formula>LEN(TRIM(L6))=0</formula>
    </cfRule>
  </conditionalFormatting>
  <conditionalFormatting sqref="L17">
    <cfRule type="containsBlanks" dxfId="2" priority="3">
      <formula>LEN(TRIM(L17))=0</formula>
    </cfRule>
  </conditionalFormatting>
  <conditionalFormatting sqref="L18">
    <cfRule type="containsBlanks" dxfId="1" priority="2">
      <formula>LEN(TRIM(L18))=0</formula>
    </cfRule>
  </conditionalFormatting>
  <conditionalFormatting sqref="L25:L32">
    <cfRule type="containsBlanks" dxfId="0" priority="1">
      <formula>LEN(TRIM(L25))=0</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showGridLines="0" workbookViewId="0">
      <selection activeCell="B5" sqref="B5"/>
    </sheetView>
  </sheetViews>
  <sheetFormatPr baseColWidth="10" defaultRowHeight="16.5"/>
  <cols>
    <col min="1" max="1" width="3.5703125" style="109" customWidth="1"/>
    <col min="2" max="2" width="170.5703125" style="109" bestFit="1" customWidth="1"/>
    <col min="3" max="16384" width="11.42578125" style="109"/>
  </cols>
  <sheetData>
    <row r="2" spans="2:2">
      <c r="B2" s="108" t="s">
        <v>147</v>
      </c>
    </row>
    <row r="4" spans="2:2" ht="247.5">
      <c r="B4" s="110" t="s">
        <v>148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Balance sheet</vt:lpstr>
      <vt:lpstr>P&amp;L - IFRS</vt:lpstr>
      <vt:lpstr>P&amp;L - Analytic view</vt:lpstr>
      <vt:lpstr>CoR</vt:lpstr>
      <vt:lpstr>Turnover &amp; loss ratio by region</vt:lpstr>
      <vt:lpstr>IMPORTANT LEGAL INFORMATION</vt:lpstr>
    </vt:vector>
  </TitlesOfParts>
  <Company>Coface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COMBEAU Cecile</dc:creator>
  <cp:lastModifiedBy>COMBEAU Cecile</cp:lastModifiedBy>
  <cp:lastPrinted>2017-07-06T10:12:43Z</cp:lastPrinted>
  <dcterms:created xsi:type="dcterms:W3CDTF">2017-04-03T17:11:30Z</dcterms:created>
  <dcterms:modified xsi:type="dcterms:W3CDTF">2017-07-28T10:19:53Z</dcterms:modified>
</cp:coreProperties>
</file>