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F:\DFG\Group Reinsurance and Financial Communication\COM FI - RI\01 PUBLICATIONS\2024\2024 05 06 Q1-2024 Results\"/>
    </mc:Choice>
  </mc:AlternateContent>
  <xr:revisionPtr revIDLastSave="0" documentId="13_ncr:1_{97490FA3-D572-4708-AC1D-6B154ED6FBD8}" xr6:coauthVersionLast="47" xr6:coauthVersionMax="47" xr10:uidLastSave="{00000000-0000-0000-0000-000000000000}"/>
  <bookViews>
    <workbookView xWindow="-120" yWindow="-120" windowWidth="29040" windowHeight="15840" tabRatio="780"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1" l="1"/>
  <c r="L9" i="11"/>
  <c r="K29" i="1" l="1"/>
  <c r="K16" i="12"/>
  <c r="K11" i="12"/>
  <c r="L4" i="11"/>
  <c r="L24" i="11" s="1"/>
  <c r="L13" i="11"/>
  <c r="L8" i="11"/>
  <c r="L15" i="11" s="1"/>
  <c r="L23" i="11" s="1"/>
  <c r="K45" i="1"/>
  <c r="K28" i="1"/>
  <c r="K37" i="7"/>
  <c r="D55" i="7"/>
  <c r="E55" i="7"/>
  <c r="F55" i="7"/>
  <c r="G55" i="7"/>
  <c r="H55" i="7"/>
  <c r="I55" i="7"/>
  <c r="J55" i="7"/>
  <c r="K55" i="7"/>
  <c r="C55" i="7"/>
  <c r="N55" i="7"/>
  <c r="M55" i="7"/>
  <c r="K41" i="7"/>
  <c r="K43" i="7"/>
  <c r="K45" i="7"/>
  <c r="K47" i="7"/>
  <c r="K48" i="7"/>
  <c r="K50" i="7"/>
  <c r="K52" i="7"/>
  <c r="K53" i="7"/>
  <c r="K54" i="7"/>
  <c r="K56" i="7"/>
  <c r="J41" i="7"/>
  <c r="K38" i="7"/>
  <c r="K17" i="7"/>
  <c r="K9" i="7"/>
  <c r="K8" i="7"/>
  <c r="K36" i="1" l="1"/>
  <c r="K39" i="7"/>
  <c r="K40" i="7" s="1"/>
  <c r="L18" i="11"/>
  <c r="K42" i="7"/>
  <c r="L16" i="11"/>
  <c r="K7" i="1"/>
  <c r="K41" i="1"/>
  <c r="K16" i="1"/>
  <c r="L6" i="11"/>
  <c r="K19" i="7"/>
  <c r="K21" i="7" s="1"/>
  <c r="K24" i="7" s="1"/>
  <c r="K26" i="7" s="1"/>
  <c r="K32" i="7" s="1"/>
  <c r="N24" i="11"/>
  <c r="D24" i="11"/>
  <c r="E24" i="11"/>
  <c r="F24" i="11"/>
  <c r="G24" i="11"/>
  <c r="L19" i="11" l="1"/>
  <c r="L21" i="11" s="1"/>
  <c r="K51" i="1"/>
  <c r="K44" i="7"/>
  <c r="K46" i="7" s="1"/>
  <c r="K49" i="7" s="1"/>
  <c r="K51" i="7" s="1"/>
  <c r="K57" i="7" s="1"/>
  <c r="L26" i="11"/>
  <c r="L28" i="11" s="1"/>
  <c r="K25" i="1"/>
  <c r="L25" i="11"/>
  <c r="L27" i="11"/>
  <c r="J29" i="1"/>
  <c r="J36" i="1" s="1"/>
  <c r="P10" i="14"/>
  <c r="P12" i="14" s="1"/>
  <c r="P16" i="14"/>
  <c r="J16" i="12"/>
  <c r="O8" i="11"/>
  <c r="O15" i="11" s="1"/>
  <c r="O23" i="11" s="1"/>
  <c r="K8" i="11"/>
  <c r="K15" i="11" s="1"/>
  <c r="K23" i="11" s="1"/>
  <c r="N53" i="7"/>
  <c r="N54" i="7"/>
  <c r="J37" i="7"/>
  <c r="J53" i="7"/>
  <c r="J54" i="7"/>
  <c r="J41" i="1"/>
  <c r="J45" i="1"/>
  <c r="J28" i="1"/>
  <c r="J7" i="1"/>
  <c r="J16" i="1"/>
  <c r="L29" i="11" l="1"/>
  <c r="P17" i="14"/>
  <c r="M41" i="7"/>
  <c r="J51" i="1"/>
  <c r="J25" i="1"/>
  <c r="I13" i="11"/>
  <c r="B38" i="7" l="1"/>
  <c r="B4" i="11" s="1"/>
  <c r="I11" i="12" l="1"/>
  <c r="I16" i="12"/>
  <c r="J13" i="11"/>
  <c r="J4" i="11"/>
  <c r="J24" i="11" s="1"/>
  <c r="J8" i="11"/>
  <c r="J15" i="11" s="1"/>
  <c r="J23" i="11" s="1"/>
  <c r="J6" i="11" l="1"/>
  <c r="I41" i="7"/>
  <c r="I43" i="7"/>
  <c r="I45" i="7"/>
  <c r="I47" i="7"/>
  <c r="I48" i="7"/>
  <c r="I50" i="7"/>
  <c r="I52" i="7"/>
  <c r="I53" i="7"/>
  <c r="I54" i="7"/>
  <c r="I56" i="7"/>
  <c r="I38" i="7"/>
  <c r="I17" i="7"/>
  <c r="I42" i="7" s="1"/>
  <c r="I9" i="7"/>
  <c r="I8" i="7"/>
  <c r="I39" i="7" s="1"/>
  <c r="I37" i="7"/>
  <c r="I28" i="1"/>
  <c r="I45" i="1"/>
  <c r="I41" i="1"/>
  <c r="I29" i="1"/>
  <c r="I36" i="1" s="1"/>
  <c r="I16" i="1"/>
  <c r="I7" i="1"/>
  <c r="I40" i="7" l="1"/>
  <c r="I44" i="7" s="1"/>
  <c r="I46" i="7" s="1"/>
  <c r="I49" i="7" s="1"/>
  <c r="I51" i="7" s="1"/>
  <c r="I57" i="7" s="1"/>
  <c r="J25" i="11"/>
  <c r="I19" i="7"/>
  <c r="I21" i="7" s="1"/>
  <c r="I24" i="7" s="1"/>
  <c r="I26" i="7" s="1"/>
  <c r="I32" i="7" s="1"/>
  <c r="I51" i="1"/>
  <c r="I25" i="1"/>
  <c r="I19" i="11"/>
  <c r="I21" i="11" l="1"/>
  <c r="I4" i="11" l="1"/>
  <c r="I24" i="11" s="1"/>
  <c r="I6" i="11" l="1"/>
  <c r="I26" i="11"/>
  <c r="O16" i="14"/>
  <c r="O10" i="14"/>
  <c r="O12" i="14" s="1"/>
  <c r="H11" i="12"/>
  <c r="H16" i="12"/>
  <c r="I8" i="11"/>
  <c r="I15" i="11" s="1"/>
  <c r="I23" i="11" s="1"/>
  <c r="H37" i="7"/>
  <c r="H38" i="7"/>
  <c r="H41" i="7"/>
  <c r="H43" i="7"/>
  <c r="H45" i="7"/>
  <c r="H47" i="7"/>
  <c r="H48" i="7"/>
  <c r="H50" i="7"/>
  <c r="H52" i="7"/>
  <c r="H53" i="7"/>
  <c r="H54" i="7"/>
  <c r="H56" i="7"/>
  <c r="G17" i="7"/>
  <c r="G42" i="7" s="1"/>
  <c r="H17" i="7"/>
  <c r="H42" i="7" s="1"/>
  <c r="G9" i="7"/>
  <c r="H9" i="7"/>
  <c r="G8" i="7"/>
  <c r="G39" i="7" s="1"/>
  <c r="H8" i="7"/>
  <c r="H39" i="7" s="1"/>
  <c r="G16" i="1"/>
  <c r="H16" i="1"/>
  <c r="G29" i="1"/>
  <c r="G36" i="1" s="1"/>
  <c r="H29" i="1"/>
  <c r="H36" i="1" s="1"/>
  <c r="G41" i="1"/>
  <c r="H41" i="1"/>
  <c r="G45" i="1"/>
  <c r="H45" i="1"/>
  <c r="H7" i="1"/>
  <c r="H28" i="1"/>
  <c r="G19" i="7" l="1"/>
  <c r="G21" i="7" s="1"/>
  <c r="I28" i="11"/>
  <c r="O17" i="14"/>
  <c r="H25" i="1"/>
  <c r="I25" i="11"/>
  <c r="I27" i="11"/>
  <c r="H19" i="7"/>
  <c r="H21" i="7" s="1"/>
  <c r="H24" i="7" s="1"/>
  <c r="H26" i="7" s="1"/>
  <c r="H32" i="7" s="1"/>
  <c r="H40" i="7"/>
  <c r="H44" i="7" s="1"/>
  <c r="H46" i="7" s="1"/>
  <c r="H49" i="7" s="1"/>
  <c r="H51" i="7" s="1"/>
  <c r="H57" i="7" s="1"/>
  <c r="H51" i="1"/>
  <c r="G24" i="7" l="1"/>
  <c r="I29" i="11"/>
  <c r="G26" i="7" l="1"/>
  <c r="G32" i="7" l="1"/>
  <c r="H19" i="11"/>
  <c r="H21" i="11" s="1"/>
  <c r="F17" i="7" l="1"/>
  <c r="F42" i="7" s="1"/>
  <c r="E17" i="7"/>
  <c r="E42" i="7" s="1"/>
  <c r="D17" i="7"/>
  <c r="D42" i="7" s="1"/>
  <c r="C17" i="7"/>
  <c r="C42" i="7" s="1"/>
  <c r="F7" i="1"/>
  <c r="E7" i="1"/>
  <c r="D7" i="1"/>
  <c r="C7" i="1"/>
  <c r="M48" i="7" l="1"/>
  <c r="H4" i="11"/>
  <c r="H13" i="11"/>
  <c r="G51" i="1"/>
  <c r="G7" i="1"/>
  <c r="G25" i="1" s="1"/>
  <c r="H6" i="11" l="1"/>
  <c r="H24" i="11"/>
  <c r="G11" i="12"/>
  <c r="H25" i="11"/>
  <c r="H26" i="11"/>
  <c r="H27" i="11"/>
  <c r="H8" i="11"/>
  <c r="H15" i="11" s="1"/>
  <c r="H23" i="11" s="1"/>
  <c r="G38" i="7"/>
  <c r="G41" i="7"/>
  <c r="G43" i="7"/>
  <c r="G45" i="7"/>
  <c r="G47" i="7"/>
  <c r="G48" i="7"/>
  <c r="G50" i="7"/>
  <c r="G52" i="7"/>
  <c r="G53" i="7"/>
  <c r="G54" i="7"/>
  <c r="G56" i="7"/>
  <c r="C48" i="7"/>
  <c r="D48" i="7"/>
  <c r="E48" i="7"/>
  <c r="F48" i="7"/>
  <c r="H28" i="11" l="1"/>
  <c r="H29" i="11"/>
  <c r="G40" i="7"/>
  <c r="G44" i="7" s="1"/>
  <c r="G37" i="7"/>
  <c r="G28" i="1"/>
  <c r="G46" i="7" l="1"/>
  <c r="G16" i="12"/>
  <c r="G49" i="7" l="1"/>
  <c r="D8" i="7"/>
  <c r="D39" i="7" s="1"/>
  <c r="G51" i="7" l="1"/>
  <c r="E9" i="7"/>
  <c r="M9" i="7"/>
  <c r="D9" i="7"/>
  <c r="M17" i="7"/>
  <c r="M42" i="7" s="1"/>
  <c r="F8" i="7"/>
  <c r="F39" i="7" s="1"/>
  <c r="F9" i="7"/>
  <c r="M8" i="7"/>
  <c r="M39" i="7" s="1"/>
  <c r="E8" i="7"/>
  <c r="E39" i="7" s="1"/>
  <c r="G57" i="7" l="1"/>
  <c r="N16" i="14" l="1"/>
  <c r="N10" i="14"/>
  <c r="N12" i="14" s="1"/>
  <c r="F16" i="12"/>
  <c r="F11" i="12"/>
  <c r="M11" i="12"/>
  <c r="N8" i="11"/>
  <c r="N15" i="11" s="1"/>
  <c r="N23" i="11" s="1"/>
  <c r="M56" i="7"/>
  <c r="M54" i="7"/>
  <c r="M53" i="7"/>
  <c r="M52" i="7"/>
  <c r="M50" i="7"/>
  <c r="M47" i="7"/>
  <c r="M45" i="7"/>
  <c r="M43" i="7"/>
  <c r="M38" i="7"/>
  <c r="M37" i="7"/>
  <c r="F37" i="7"/>
  <c r="F28" i="1"/>
  <c r="N17" i="14" l="1"/>
  <c r="M40" i="7"/>
  <c r="F43" i="7" l="1"/>
  <c r="F50" i="7"/>
  <c r="F45" i="7"/>
  <c r="F52" i="7"/>
  <c r="F56" i="7"/>
  <c r="F53" i="7"/>
  <c r="F47" i="7"/>
  <c r="F54" i="7"/>
  <c r="E16" i="12" l="1"/>
  <c r="E11" i="12"/>
  <c r="E54" i="7"/>
  <c r="E53" i="7"/>
  <c r="E52" i="7"/>
  <c r="E43" i="7"/>
  <c r="E37" i="7"/>
  <c r="E56" i="7"/>
  <c r="E50" i="7"/>
  <c r="E47" i="7"/>
  <c r="E45" i="7"/>
  <c r="E28" i="1"/>
  <c r="F38" i="7" l="1"/>
  <c r="E38" i="7"/>
  <c r="E40" i="7" l="1"/>
  <c r="F40" i="7"/>
  <c r="M16" i="14" l="1"/>
  <c r="M10" i="14"/>
  <c r="M12" i="14" s="1"/>
  <c r="D16" i="12"/>
  <c r="D11" i="12"/>
  <c r="M17" i="14" l="1"/>
  <c r="D37" i="7"/>
  <c r="D56" i="7"/>
  <c r="D54" i="7"/>
  <c r="D53" i="7"/>
  <c r="D47" i="7"/>
  <c r="D28" i="1"/>
  <c r="C16" i="12" l="1"/>
  <c r="C11" i="12" l="1"/>
  <c r="C53" i="7"/>
  <c r="C52" i="7"/>
  <c r="C50" i="7"/>
  <c r="C43" i="7"/>
  <c r="C37" i="7"/>
  <c r="C56" i="7"/>
  <c r="C54" i="7"/>
  <c r="C47" i="7"/>
  <c r="C45" i="7"/>
  <c r="C8" i="7"/>
  <c r="C39" i="7" s="1"/>
  <c r="C9" i="7"/>
  <c r="C28" i="1"/>
  <c r="C38" i="7" l="1"/>
  <c r="L10" i="14"/>
  <c r="L12" i="14" s="1"/>
  <c r="C40" i="7" l="1"/>
  <c r="L16" i="14"/>
  <c r="L17" i="14" l="1"/>
  <c r="K16" i="14" l="1"/>
  <c r="K10" i="14"/>
  <c r="K12" i="14" s="1"/>
  <c r="K17" i="14" l="1"/>
  <c r="J16" i="14" l="1"/>
  <c r="J10" i="14"/>
  <c r="J12" i="14" s="1"/>
  <c r="J17" i="14" l="1"/>
  <c r="I16" i="14" l="1"/>
  <c r="I10" i="14"/>
  <c r="I12" i="14" s="1"/>
  <c r="I17" i="14" l="1"/>
  <c r="H16" i="14" l="1"/>
  <c r="H10" i="14"/>
  <c r="H12" i="14" s="1"/>
  <c r="G16" i="14"/>
  <c r="F16" i="14"/>
  <c r="G10" i="14"/>
  <c r="G12" i="14" s="1"/>
  <c r="F10" i="14"/>
  <c r="F12" i="14" s="1"/>
  <c r="E10" i="14"/>
  <c r="E12" i="14" s="1"/>
  <c r="E16" i="14"/>
  <c r="H17" i="14" l="1"/>
  <c r="E17" i="14"/>
  <c r="F17" i="14"/>
  <c r="G17" i="14"/>
  <c r="D16" i="14" l="1"/>
  <c r="D10" i="14" l="1"/>
  <c r="D12" i="14" s="1"/>
  <c r="D17" i="14" s="1"/>
  <c r="C16" i="14" l="1"/>
  <c r="C10" i="14"/>
  <c r="C12" i="14" s="1"/>
  <c r="C17" i="14" l="1"/>
  <c r="D52" i="7" l="1"/>
  <c r="D43" i="7" l="1"/>
  <c r="D45" i="7" l="1"/>
  <c r="D38" i="7" l="1"/>
  <c r="D50" i="7" l="1"/>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M19" i="7" l="1"/>
  <c r="F41" i="7"/>
  <c r="F44" i="7" s="1"/>
  <c r="F46" i="7" s="1"/>
  <c r="F19" i="7"/>
  <c r="F21" i="7" s="1"/>
  <c r="F49" i="7" l="1"/>
  <c r="F51" i="7" s="1"/>
  <c r="F57" i="7" s="1"/>
  <c r="F24" i="7"/>
  <c r="F26" i="7" s="1"/>
  <c r="F32" i="7" s="1"/>
  <c r="M21" i="7"/>
  <c r="M44" i="7"/>
  <c r="M24" i="7" l="1"/>
  <c r="M26" i="7" s="1"/>
  <c r="M46" i="7"/>
  <c r="M49" i="7" s="1"/>
  <c r="M32" i="7" l="1"/>
  <c r="M51" i="7"/>
  <c r="M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N13" i="11"/>
  <c r="N6" i="11"/>
  <c r="F6" i="11" l="1"/>
  <c r="F27" i="11" s="1"/>
  <c r="N25" i="11"/>
  <c r="F25" i="11" l="1"/>
  <c r="F29" i="11" s="1"/>
  <c r="E6" i="11"/>
  <c r="D13" i="11"/>
  <c r="D25" i="11" l="1"/>
  <c r="D29" i="11" s="1"/>
  <c r="E27" i="11"/>
  <c r="E25" i="11"/>
  <c r="E29" i="11" l="1"/>
  <c r="N19" i="11"/>
  <c r="N26" i="11" l="1"/>
  <c r="N28" i="11" s="1"/>
  <c r="N21" i="11"/>
  <c r="N27" i="11" l="1"/>
  <c r="N29" i="11" s="1"/>
  <c r="J19" i="11" l="1"/>
  <c r="J21" i="11" l="1"/>
  <c r="J27" i="11" s="1"/>
  <c r="J29" i="11" s="1"/>
  <c r="J26" i="11"/>
  <c r="J28" i="11" s="1"/>
  <c r="N11" i="12" l="1"/>
  <c r="J11" i="12" l="1"/>
  <c r="N56" i="7" l="1"/>
  <c r="N52" i="7"/>
  <c r="N50" i="7"/>
  <c r="N47" i="7"/>
  <c r="N8" i="7" l="1"/>
  <c r="N39" i="7" s="1"/>
  <c r="N48" i="7"/>
  <c r="N43" i="7"/>
  <c r="N45" i="7" l="1"/>
  <c r="N38" i="7"/>
  <c r="N40" i="7" s="1"/>
  <c r="N17" i="7"/>
  <c r="N42" i="7" s="1"/>
  <c r="N9" i="7" l="1"/>
  <c r="N41" i="7"/>
  <c r="O6" i="11"/>
  <c r="O13" i="11"/>
  <c r="O19" i="11"/>
  <c r="N19" i="7"/>
  <c r="N21" i="7" s="1"/>
  <c r="N24" i="7" s="1"/>
  <c r="N26" i="7" s="1"/>
  <c r="N32" i="7" s="1"/>
  <c r="N44" i="7"/>
  <c r="N46" i="7" s="1"/>
  <c r="N49" i="7" s="1"/>
  <c r="N51" i="7" s="1"/>
  <c r="N57" i="7" s="1"/>
  <c r="O25" i="11" l="1"/>
  <c r="O24" i="11"/>
  <c r="O21" i="11"/>
  <c r="O27" i="11" s="1"/>
  <c r="O29" i="11" s="1"/>
  <c r="O26" i="11"/>
  <c r="O28" i="11" s="1"/>
  <c r="J56" i="7" l="1"/>
  <c r="J52" i="7" l="1"/>
  <c r="J50" i="7"/>
  <c r="J43" i="7"/>
  <c r="J45" i="7" l="1"/>
  <c r="J17" i="7"/>
  <c r="J42" i="7" s="1"/>
  <c r="J48" i="7" l="1"/>
  <c r="J47" i="7" l="1"/>
  <c r="K19" i="11" l="1"/>
  <c r="J8" i="7"/>
  <c r="J39" i="7" s="1"/>
  <c r="K13" i="11"/>
  <c r="K4" i="11" l="1"/>
  <c r="K24" i="11" s="1"/>
  <c r="J9" i="7"/>
  <c r="J38" i="7"/>
  <c r="K21" i="11"/>
  <c r="K26" i="11" l="1"/>
  <c r="K28" i="11" s="1"/>
  <c r="K6" i="11"/>
  <c r="K27" i="11" s="1"/>
  <c r="J40" i="7"/>
  <c r="J19" i="7"/>
  <c r="J44" i="7" l="1"/>
  <c r="K25" i="11"/>
  <c r="K29" i="11" s="1"/>
  <c r="J21" i="7"/>
  <c r="J24" i="7" l="1"/>
  <c r="J46" i="7"/>
  <c r="J49" i="7" l="1"/>
  <c r="J26" i="7"/>
  <c r="J32" i="7" l="1"/>
  <c r="J51" i="7"/>
  <c r="J57" i="7" l="1"/>
</calcChain>
</file>

<file path=xl/sharedStrings.xml><?xml version="1.0" encoding="utf-8"?>
<sst xmlns="http://schemas.openxmlformats.org/spreadsheetml/2006/main" count="259" uniqueCount="162">
  <si>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</si>
  <si>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</si>
  <si>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</si>
  <si>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</si>
  <si>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</si>
  <si>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</si>
  <si>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</si>
  <si>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</si>
  <si>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</si>
  <si>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</si>
  <si>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</si>
  <si>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</si>
  <si>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</si>
  <si>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</si>
  <si>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</si>
  <si>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</si>
  <si>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</si>
  <si>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</si>
  <si>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</si>
  <si>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</si>
  <si>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</si>
  <si>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</si>
  <si>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</si>
  <si>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</si>
  <si>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</si>
  <si>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</si>
  <si>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</si>
  <si>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</si>
  <si>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</si>
  <si>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</si>
  <si>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</si>
  <si>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</si>
  <si>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</si>
  <si>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</si>
  <si>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</si>
  <si>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</si>
  <si>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</si>
  <si>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</si>
  <si>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</si>
  <si>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</si>
  <si>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</si>
  <si>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</si>
  <si>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</si>
  <si>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</si>
  <si>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</si>
  <si>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</si>
  <si>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</si>
  <si>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</si>
  <si>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</si>
  <si>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</si>
  <si>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</si>
  <si>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</si>
  <si>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</si>
  <si>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</si>
  <si>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</si>
  <si>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</si>
  <si>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</si>
  <si>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</si>
  <si>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</si>
  <si>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</si>
  <si>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</si>
  <si>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</si>
  <si>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</si>
  <si>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</si>
  <si>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</si>
  <si>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</si>
  <si>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</si>
  <si>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</si>
  <si>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</si>
  <si>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</si>
  <si>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</si>
  <si>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</si>
  <si>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</si>
  <si>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</si>
  <si>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</si>
  <si>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</si>
  <si>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</si>
  <si>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</si>
  <si>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</si>
  <si>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</si>
  <si>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</si>
  <si>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</si>
  <si>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</si>
  <si>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</si>
  <si>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</si>
  <si>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in €m | non-audited</t>
  </si>
  <si>
    <t>Western Europe</t>
  </si>
  <si>
    <t>Loss ratio before reinsurance - split by region</t>
  </si>
  <si>
    <t>Consolidated income statement - Analytic view</t>
  </si>
  <si>
    <t>IMPORTANT NOTICE:</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</si>
  <si>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</si>
  <si>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</si>
  <si>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</si>
  <si>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</si>
  <si>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</si>
  <si>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</si>
  <si>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</si>
  <si>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</si>
  <si>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</si>
  <si>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</si>
  <si>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</si>
  <si>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</si>
  <si>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</si>
  <si>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</si>
  <si>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</si>
  <si>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</si>
  <si>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</si>
  <si>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30/06/2017
(estimated)</t>
  </si>
  <si>
    <t>Other revenue</t>
  </si>
  <si>
    <t>Operating expenses</t>
  </si>
  <si>
    <t>Operating expenses, net of revenues from other services - before reinsurance</t>
  </si>
  <si>
    <t>Operating expenses, net of revenues from other services - after reinsurance</t>
  </si>
  <si>
    <t>30/06/2018
(estimated)</t>
  </si>
  <si>
    <t>Lease liabilities</t>
  </si>
  <si>
    <t>30/06/2019
(estimated)*</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</si>
  <si>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</si>
  <si>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</si>
  <si>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</si>
  <si>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</si>
  <si>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</si>
  <si>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</si>
  <si>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</si>
  <si>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</si>
  <si>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</si>
  <si>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</si>
  <si>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</si>
  <si>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</si>
  <si>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</si>
  <si>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</si>
  <si>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</si>
  <si>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</si>
  <si>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</si>
  <si>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</si>
  <si>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</si>
  <si>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</si>
  <si>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</si>
  <si>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</si>
  <si>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</si>
  <si>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</si>
  <si>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</si>
  <si>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</si>
  <si>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</si>
  <si>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</si>
  <si>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</si>
  <si>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r>
      <rPr>
        <vertAlign val="superscript"/>
        <sz val="8"/>
        <color theme="1"/>
        <rFont val="Arial"/>
        <family val="2"/>
      </rPr>
      <t>1</t>
    </r>
    <r>
      <rPr>
        <sz val="8"/>
        <color theme="1"/>
        <rFont val="Arial"/>
        <family val="2"/>
      </rPr>
      <t xml:space="preserve"> End-2017 final solvency ratio stands at 164% (based on the interpretation by Coface of Solvency II and integrating a stricter estimation for Factoring SCR to anticipate regulatory changes). Not audited.</t>
    </r>
  </si>
  <si>
    <r>
      <rPr>
        <vertAlign val="superscript"/>
        <sz val="8"/>
        <color theme="1"/>
        <rFont val="Arial"/>
        <family val="2"/>
      </rPr>
      <t>2</t>
    </r>
    <r>
      <rPr>
        <sz val="8"/>
        <color theme="1"/>
        <rFont val="Arial"/>
        <family val="2"/>
      </rPr>
      <t xml:space="preserve"> End-2018 final solvency ratio stands at 169% (based on the interpretation by Coface of Solvency II and integrating a stricter estimation for Factoring SCR to anticipate regulatory changes). Not audited.</t>
    </r>
  </si>
  <si>
    <r>
      <t>31/12/2017</t>
    </r>
    <r>
      <rPr>
        <b/>
        <vertAlign val="superscript"/>
        <sz val="9"/>
        <color theme="0"/>
        <rFont val="Arial"/>
        <family val="2"/>
      </rPr>
      <t>1</t>
    </r>
  </si>
  <si>
    <r>
      <t>31/12/2018</t>
    </r>
    <r>
      <rPr>
        <b/>
        <vertAlign val="superscript"/>
        <sz val="9"/>
        <color theme="0"/>
        <rFont val="Arial"/>
        <family val="2"/>
      </rPr>
      <t>2</t>
    </r>
  </si>
  <si>
    <t>Q2 2023</t>
  </si>
  <si>
    <t>30/06/2020
(PIM)**</t>
  </si>
  <si>
    <t>30/06/2021
(PIM)***</t>
  </si>
  <si>
    <t>30/06/2022
(PIM)**</t>
  </si>
  <si>
    <t>31/12/2022
(PIM)**</t>
  </si>
  <si>
    <t>30/06/2023
(PIM)**</t>
  </si>
  <si>
    <t>Q3 2023</t>
  </si>
  <si>
    <t>Insurance revenue</t>
  </si>
  <si>
    <t>Q4 2023</t>
  </si>
  <si>
    <t>FY 2023</t>
  </si>
  <si>
    <t>31/12/2023
(PIM)**</t>
  </si>
  <si>
    <t>IFRS17 methodology</t>
  </si>
  <si>
    <t>Q1 2024</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</si>
  <si>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31 March 2024 and complete this information with the Universal Registration Document for the year 2023. The Universal Registration Document for 2023 was registered by the Autorité des marchés financiers (“AMF”) on 5 April 2024 under the No. D.24-0242.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</si>
</sst>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4" formatCode="_-* #,##0.00\ &quot;€&quot;_-;\-* #,##0.00\ &quot;€&quot;_-;_-* &quot;-&quot;??\ &quot;€&quot;_-;_-@_-"/>
    <numFmt numFmtId="43" formatCode="_-* #,##0.00_-;\-* #,##0.00_-;_-* &quot;-&quot;??_-;_-@_-"/>
    <numFmt numFmtId="164" formatCode="_-* #,##0.00\ _€_-;\-* #,##0.00\ _€_-;_-* &quot;-&quot;??\ _€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
  </numFmts>
  <fonts count="88">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vertAlign val="superscript"/>
      <sz val="8"/>
      <color theme="1"/>
      <name val="Arial"/>
      <family val="2"/>
    </font>
    <font>
      <b/>
      <vertAlign val="superscript"/>
      <sz val="9"/>
      <color theme="0"/>
      <name val="Arial"/>
      <family val="2"/>
    </font>
    <font>
      <sz val="8"/>
      <name val="Calibri"/>
      <family val="2"/>
      <scheme val="minor"/>
    </font>
  </fonts>
  <fills count="5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s>
  <cellStyleXfs count="416">
    <xf numFmtId="0" fontId="0" fillId="0" borderId="0"/>
    <xf numFmtId="0" fontId="2" fillId="0" borderId="0"/>
    <xf numFmtId="0" fontId="2" fillId="0" borderId="0"/>
    <xf numFmtId="165" fontId="3" fillId="0" borderId="3" applyFont="0" applyFill="0" applyBorder="0" applyAlignment="0" applyProtection="0">
      <alignment horizontal="center"/>
    </xf>
    <xf numFmtId="166"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67"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68" fontId="10" fillId="0" borderId="0"/>
    <xf numFmtId="169"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0"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4" fontId="10" fillId="0" borderId="0" applyFont="0" applyFill="0" applyBorder="0" applyAlignment="0" applyProtection="0"/>
    <xf numFmtId="171"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0" fillId="0" borderId="0" applyFill="0" applyBorder="0" applyAlignment="0" applyProtection="0"/>
    <xf numFmtId="174" fontId="10" fillId="0" borderId="0" applyFill="0" applyBorder="0" applyAlignment="0" applyProtection="0"/>
    <xf numFmtId="0" fontId="24" fillId="0" borderId="0" applyProtection="0">
      <alignment vertical="top" wrapText="1"/>
    </xf>
    <xf numFmtId="170" fontId="25" fillId="0" borderId="0" applyNumberFormat="0" applyProtection="0">
      <alignment wrapText="1"/>
    </xf>
    <xf numFmtId="175" fontId="26" fillId="0" borderId="11">
      <alignment horizontal="center" vertical="center"/>
    </xf>
    <xf numFmtId="176" fontId="27" fillId="0" borderId="12"/>
    <xf numFmtId="177" fontId="2" fillId="0" borderId="12"/>
    <xf numFmtId="176" fontId="2" fillId="0" borderId="12" applyBorder="0"/>
    <xf numFmtId="0" fontId="28" fillId="9" borderId="6" applyNumberFormat="0" applyAlignment="0" applyProtection="0"/>
    <xf numFmtId="0" fontId="28" fillId="9" borderId="6" applyNumberFormat="0" applyAlignment="0" applyProtection="0"/>
    <xf numFmtId="178"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79"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0" fontId="2" fillId="0" borderId="15"/>
    <xf numFmtId="181" fontId="2" fillId="0" borderId="15" applyBorder="0"/>
    <xf numFmtId="182" fontId="6" fillId="25" borderId="0" applyNumberFormat="0" applyFont="0" applyBorder="0" applyAlignment="0" applyProtection="0">
      <alignment horizontal="right"/>
    </xf>
    <xf numFmtId="183" fontId="32" fillId="0" borderId="0" applyNumberFormat="0" applyFill="0" applyBorder="0" applyAlignment="0" applyProtection="0"/>
    <xf numFmtId="0" fontId="33" fillId="6" borderId="0" applyNumberFormat="0" applyBorder="0" applyAlignment="0" applyProtection="0"/>
    <xf numFmtId="184" fontId="34" fillId="0" borderId="0" applyFill="0" applyBorder="0" applyAlignment="0" applyProtection="0">
      <alignment horizontal="left" vertical="top" wrapText="1" indent="1"/>
    </xf>
    <xf numFmtId="0" fontId="33" fillId="6" borderId="0" applyNumberFormat="0" applyBorder="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35" fillId="0" borderId="17" applyNumberFormat="0"/>
    <xf numFmtId="0" fontId="36" fillId="0" borderId="18" applyNumberFormat="0" applyFill="0" applyAlignment="0" applyProtection="0"/>
    <xf numFmtId="170" fontId="35" fillId="0" borderId="17" applyNumberFormat="0"/>
    <xf numFmtId="0" fontId="37" fillId="0" borderId="19" applyNumberFormat="0" applyFill="0" applyAlignment="0" applyProtection="0"/>
    <xf numFmtId="170" fontId="35" fillId="0" borderId="17" applyNumberFormat="0"/>
    <xf numFmtId="170"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0" fontId="35" fillId="0" borderId="17" applyNumberFormat="0"/>
    <xf numFmtId="170" fontId="35" fillId="0" borderId="17" applyNumberFormat="0"/>
    <xf numFmtId="170" fontId="39" fillId="27" borderId="0" applyNumberFormat="0" applyProtection="0"/>
    <xf numFmtId="0" fontId="28" fillId="9" borderId="6" applyNumberFormat="0" applyAlignment="0" applyProtection="0"/>
    <xf numFmtId="0" fontId="28" fillId="9" borderId="6" applyNumberFormat="0" applyAlignmen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0" fontId="22" fillId="0" borderId="21">
      <alignment wrapText="1"/>
    </xf>
    <xf numFmtId="170" fontId="22" fillId="28" borderId="22">
      <alignment wrapText="1"/>
    </xf>
    <xf numFmtId="38" fontId="4" fillId="0" borderId="0" applyFont="0" applyFill="0" applyBorder="0" applyAlignment="0" applyProtection="0"/>
    <xf numFmtId="185" fontId="10" fillId="0" borderId="0" applyFont="0" applyFill="0" applyBorder="0" applyAlignment="0" applyProtection="0"/>
    <xf numFmtId="171"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1"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0" fontId="22" fillId="0" borderId="0">
      <alignment wrapText="1"/>
    </xf>
    <xf numFmtId="183" fontId="10" fillId="0" borderId="0">
      <alignment wrapText="1"/>
    </xf>
    <xf numFmtId="170"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0"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167" fontId="2" fillId="3" borderId="4"/>
    <xf numFmtId="0" fontId="2" fillId="2" borderId="0"/>
    <xf numFmtId="0" fontId="56" fillId="34" borderId="34" applyNumberFormat="0" applyAlignment="0" applyProtection="0"/>
    <xf numFmtId="164"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21">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1" fillId="32" borderId="1" xfId="0" applyNumberFormat="1" applyFont="1" applyFill="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1" fillId="36" borderId="1" xfId="0" applyNumberFormat="1" applyFont="1" applyFill="1" applyBorder="1"/>
    <xf numFmtId="210" fontId="71" fillId="0" borderId="0" xfId="0" applyNumberFormat="1" applyFont="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xfId="301" builtinId="3"/>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xfId="300" builtinId="5"/>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5077"/>
      <color rgb="FFFFFFCC"/>
      <color rgb="FFD1F0F1"/>
      <color rgb="FF03365F"/>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6" Type="http://schemas.openxmlformats.org/officeDocument/2006/relationships/customProperty" Target="../customProperty9.bin"/><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1.bin"/><Relationship Id="rId7"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3.bin"/><Relationship Id="rId6" Type="http://schemas.openxmlformats.org/officeDocument/2006/relationships/customProperty" Target="../customProperty14.bin"/><Relationship Id="rId5" Type="http://schemas.openxmlformats.org/officeDocument/2006/relationships/customProperty" Target="../customProperty13.bin"/><Relationship Id="rId4" Type="http://schemas.openxmlformats.org/officeDocument/2006/relationships/customProperty" Target="../customProperty1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4.bin"/><Relationship Id="rId5" Type="http://schemas.openxmlformats.org/officeDocument/2006/relationships/customProperty" Target="../customProperty18.bin"/><Relationship Id="rId4" Type="http://schemas.openxmlformats.org/officeDocument/2006/relationships/customProperty" Target="../customProperty1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5.bin"/><Relationship Id="rId5" Type="http://schemas.openxmlformats.org/officeDocument/2006/relationships/customProperty" Target="../customProperty22.bin"/><Relationship Id="rId4" Type="http://schemas.openxmlformats.org/officeDocument/2006/relationships/customProperty" Target="../customProperty2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6.bin"/><Relationship Id="rId5" Type="http://schemas.openxmlformats.org/officeDocument/2006/relationships/customProperty" Target="../customProperty26.bin"/><Relationship Id="rId4" Type="http://schemas.openxmlformats.org/officeDocument/2006/relationships/customProperty" Target="../customProperty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1"/>
  <sheetViews>
    <sheetView showGridLines="0" tabSelected="1" zoomScaleNormal="100" workbookViewId="0">
      <pane xSplit="2" topLeftCell="C1" activePane="topRight" state="frozen"/>
      <selection activeCell="B16" sqref="B16"/>
      <selection pane="topRight" activeCell="B1" sqref="B1"/>
    </sheetView>
  </sheetViews>
  <sheetFormatPr baseColWidth="10" defaultColWidth="11.42578125" defaultRowHeight="12"/>
  <cols>
    <col min="1" max="1" width="2.140625" style="2" customWidth="1"/>
    <col min="2" max="2" width="58.28515625" style="2" bestFit="1" customWidth="1"/>
    <col min="3" max="7" width="9.85546875" style="2" bestFit="1" customWidth="1"/>
    <col min="8" max="11" width="9.85546875" style="2" customWidth="1"/>
    <col min="12" max="16384" width="11.42578125" style="2"/>
  </cols>
  <sheetData>
    <row r="1" spans="2:14" ht="12.75" thickBot="1">
      <c r="B1" s="1" t="s">
        <v>0</v>
      </c>
    </row>
    <row r="2" spans="2:14" ht="15.75" customHeight="1" thickBot="1">
      <c r="C2" s="114" t="s">
        <v>159</v>
      </c>
      <c r="D2" s="115"/>
      <c r="E2" s="115"/>
      <c r="F2" s="116"/>
      <c r="G2" s="114" t="s">
        <v>129</v>
      </c>
      <c r="H2" s="115"/>
      <c r="I2" s="115"/>
      <c r="J2" s="115"/>
      <c r="K2" s="116"/>
    </row>
    <row r="3" spans="2:14">
      <c r="B3" s="3" t="s">
        <v>1</v>
      </c>
      <c r="C3" s="4">
        <v>44651</v>
      </c>
      <c r="D3" s="4">
        <v>44742</v>
      </c>
      <c r="E3" s="4">
        <v>44834</v>
      </c>
      <c r="F3" s="4">
        <v>44926</v>
      </c>
      <c r="G3" s="4">
        <v>45016</v>
      </c>
      <c r="H3" s="4">
        <v>45107</v>
      </c>
      <c r="I3" s="4">
        <v>45199</v>
      </c>
      <c r="J3" s="4">
        <v>45291</v>
      </c>
      <c r="K3" s="5">
        <v>45382</v>
      </c>
    </row>
    <row r="4" spans="2:14">
      <c r="B4" s="6" t="s">
        <v>2</v>
      </c>
      <c r="C4" s="8">
        <v>236087.35544489216</v>
      </c>
      <c r="D4" s="8">
        <v>235449.57514894533</v>
      </c>
      <c r="E4" s="8">
        <v>238886.31528961443</v>
      </c>
      <c r="F4" s="8">
        <v>238835.27231154431</v>
      </c>
      <c r="G4" s="7">
        <v>237087.41430853592</v>
      </c>
      <c r="H4" s="8">
        <v>236193.95590395905</v>
      </c>
      <c r="I4" s="8">
        <v>233244.15774843964</v>
      </c>
      <c r="J4" s="8">
        <v>239714.60221123998</v>
      </c>
      <c r="K4" s="18">
        <v>238190.35217977784</v>
      </c>
    </row>
    <row r="5" spans="2:14">
      <c r="B5" s="9" t="s">
        <v>3</v>
      </c>
      <c r="C5" s="8">
        <v>155779.50470787901</v>
      </c>
      <c r="D5" s="8">
        <v>155807.82125335699</v>
      </c>
      <c r="E5" s="8">
        <v>157301.27090822</v>
      </c>
      <c r="F5" s="8">
        <v>155959.66011452602</v>
      </c>
      <c r="G5" s="7">
        <v>155521.45229637221</v>
      </c>
      <c r="H5" s="8">
        <v>155325.80592266258</v>
      </c>
      <c r="I5" s="8">
        <v>155473.46789188366</v>
      </c>
      <c r="J5" s="8">
        <v>155309.11444661207</v>
      </c>
      <c r="K5" s="18">
        <v>155476.40796893701</v>
      </c>
    </row>
    <row r="6" spans="2:14">
      <c r="B6" s="9" t="s">
        <v>4</v>
      </c>
      <c r="C6" s="8">
        <v>80307.850737013141</v>
      </c>
      <c r="D6" s="8">
        <v>79641.753895588321</v>
      </c>
      <c r="E6" s="8">
        <v>81585.044381394444</v>
      </c>
      <c r="F6" s="8">
        <v>82875.612197018287</v>
      </c>
      <c r="G6" s="7">
        <v>81565.962012163698</v>
      </c>
      <c r="H6" s="8">
        <v>80868.14998129649</v>
      </c>
      <c r="I6" s="8">
        <v>77770.689856555968</v>
      </c>
      <c r="J6" s="8">
        <v>84405.48776462792</v>
      </c>
      <c r="K6" s="18">
        <v>82713.944210840826</v>
      </c>
    </row>
    <row r="7" spans="2:14" ht="12.75" thickBot="1">
      <c r="B7" s="10" t="s">
        <v>5</v>
      </c>
      <c r="C7" s="12">
        <f>SUM(C8:C12)</f>
        <v>3169860.2596858595</v>
      </c>
      <c r="D7" s="12">
        <f t="shared" ref="D7:I7" si="0">SUM(D8:D12)</f>
        <v>2972915.876767619</v>
      </c>
      <c r="E7" s="12">
        <f t="shared" si="0"/>
        <v>2890970.8996624816</v>
      </c>
      <c r="F7" s="12">
        <f t="shared" si="0"/>
        <v>3015136.2243347694</v>
      </c>
      <c r="G7" s="11">
        <f t="shared" si="0"/>
        <v>3103752.2564135115</v>
      </c>
      <c r="H7" s="12">
        <f t="shared" si="0"/>
        <v>2963418.6428084746</v>
      </c>
      <c r="I7" s="12">
        <f t="shared" si="0"/>
        <v>3022663.7674958622</v>
      </c>
      <c r="J7" s="12">
        <f t="shared" ref="J7:K7" si="1">SUM(J8:J12)</f>
        <v>3341111.9792701895</v>
      </c>
      <c r="K7" s="19">
        <f t="shared" si="1"/>
        <v>3252492.6558033885</v>
      </c>
    </row>
    <row r="8" spans="2:14">
      <c r="B8" s="9" t="s">
        <v>6</v>
      </c>
      <c r="C8" s="8">
        <v>288.00000000000006</v>
      </c>
      <c r="D8" s="8">
        <v>1108.2380000000001</v>
      </c>
      <c r="E8" s="8">
        <v>1350.4270000000001</v>
      </c>
      <c r="F8" s="8">
        <v>288.00000000000006</v>
      </c>
      <c r="G8" s="7">
        <v>288.00000000000006</v>
      </c>
      <c r="H8" s="8">
        <v>288.00000000000006</v>
      </c>
      <c r="I8" s="8">
        <v>288.00000000000006</v>
      </c>
      <c r="J8" s="8">
        <v>288.00000000000006</v>
      </c>
      <c r="K8" s="18">
        <v>288.00000000000006</v>
      </c>
      <c r="M8" s="14"/>
      <c r="N8" s="14"/>
    </row>
    <row r="9" spans="2:14">
      <c r="B9" s="9" t="s">
        <v>138</v>
      </c>
      <c r="C9" s="8">
        <v>78829.038372234194</v>
      </c>
      <c r="D9" s="8">
        <v>67519.978868247708</v>
      </c>
      <c r="E9" s="8">
        <v>88394.909795670974</v>
      </c>
      <c r="F9" s="8">
        <v>102087.97270723505</v>
      </c>
      <c r="G9" s="7">
        <v>106531.62799632559</v>
      </c>
      <c r="H9" s="8">
        <v>92390.211321275143</v>
      </c>
      <c r="I9" s="8">
        <v>94597.306362110903</v>
      </c>
      <c r="J9" s="8">
        <v>143211.02042341599</v>
      </c>
      <c r="K9" s="18">
        <v>200875.0303414696</v>
      </c>
    </row>
    <row r="10" spans="2:14">
      <c r="B10" s="9" t="s">
        <v>139</v>
      </c>
      <c r="C10" s="8">
        <v>3078832.7352386327</v>
      </c>
      <c r="D10" s="8">
        <v>2886738.2701377515</v>
      </c>
      <c r="E10" s="8">
        <v>2789628.7810545219</v>
      </c>
      <c r="F10" s="8">
        <v>2902404.5904313512</v>
      </c>
      <c r="G10" s="7">
        <v>2395980.0619016527</v>
      </c>
      <c r="H10" s="8">
        <v>2360379.4975232859</v>
      </c>
      <c r="I10" s="8">
        <v>2363205.7590312893</v>
      </c>
      <c r="J10" s="8">
        <v>2367308.5734030819</v>
      </c>
      <c r="K10" s="18">
        <v>2428422.3415048821</v>
      </c>
    </row>
    <row r="11" spans="2:14">
      <c r="B11" s="9" t="s">
        <v>140</v>
      </c>
      <c r="C11" s="8">
        <v>10.5610749931325</v>
      </c>
      <c r="D11" s="8">
        <v>29.364900797709097</v>
      </c>
      <c r="E11" s="8">
        <v>33.6463207145895</v>
      </c>
      <c r="F11" s="8">
        <v>26.131100473203499</v>
      </c>
      <c r="G11" s="7">
        <v>600294.97152409854</v>
      </c>
      <c r="H11" s="8">
        <v>509973.270416288</v>
      </c>
      <c r="I11" s="8">
        <v>562036.76971518027</v>
      </c>
      <c r="J11" s="8">
        <v>827902.79044369131</v>
      </c>
      <c r="K11" s="18">
        <v>622807.27195703669</v>
      </c>
    </row>
    <row r="12" spans="2:14">
      <c r="B12" s="9" t="s">
        <v>7</v>
      </c>
      <c r="C12" s="8">
        <v>11899.924999999999</v>
      </c>
      <c r="D12" s="8">
        <v>17520.024860822108</v>
      </c>
      <c r="E12" s="8">
        <v>11563.135491574365</v>
      </c>
      <c r="F12" s="8">
        <v>10329.53009571013</v>
      </c>
      <c r="G12" s="7">
        <v>657.59499143468895</v>
      </c>
      <c r="H12" s="8">
        <v>387.66354762548406</v>
      </c>
      <c r="I12" s="8">
        <v>2535.93238728181</v>
      </c>
      <c r="J12" s="8">
        <v>2401.5949999999998</v>
      </c>
      <c r="K12" s="18">
        <v>100.012</v>
      </c>
    </row>
    <row r="13" spans="2:14" ht="12.75" thickBot="1">
      <c r="B13" s="10" t="s">
        <v>8</v>
      </c>
      <c r="C13" s="12">
        <v>2969056.4894501995</v>
      </c>
      <c r="D13" s="12">
        <v>3113356.30784547</v>
      </c>
      <c r="E13" s="12">
        <v>2940391.9209857294</v>
      </c>
      <c r="F13" s="12">
        <v>2906639.4695577696</v>
      </c>
      <c r="G13" s="11">
        <v>2969052.3971054307</v>
      </c>
      <c r="H13" s="12">
        <v>3106698.4106959407</v>
      </c>
      <c r="I13" s="12">
        <v>3039360.6554389005</v>
      </c>
      <c r="J13" s="12">
        <v>2903980.4598144805</v>
      </c>
      <c r="K13" s="19">
        <v>3037641.5421937807</v>
      </c>
    </row>
    <row r="14" spans="2:14" ht="12.75" thickBot="1">
      <c r="B14" s="10" t="s">
        <v>9</v>
      </c>
      <c r="C14" s="12">
        <v>0</v>
      </c>
      <c r="D14" s="12">
        <v>0</v>
      </c>
      <c r="E14" s="12">
        <v>0</v>
      </c>
      <c r="F14" s="12">
        <v>0</v>
      </c>
      <c r="G14" s="11">
        <v>0</v>
      </c>
      <c r="H14" s="12">
        <v>0</v>
      </c>
      <c r="I14" s="12">
        <v>0</v>
      </c>
      <c r="J14" s="12">
        <v>0</v>
      </c>
      <c r="K14" s="19">
        <v>0</v>
      </c>
    </row>
    <row r="15" spans="2:14" ht="12.75" thickBot="1">
      <c r="B15" s="10" t="s">
        <v>10</v>
      </c>
      <c r="C15" s="12">
        <v>269474.9237163089</v>
      </c>
      <c r="D15" s="12">
        <v>274263.005297094</v>
      </c>
      <c r="E15" s="12">
        <v>335933.46933410841</v>
      </c>
      <c r="F15" s="12">
        <v>356217.05650821252</v>
      </c>
      <c r="G15" s="11">
        <v>340565.1527562259</v>
      </c>
      <c r="H15" s="12">
        <v>344335.1095517464</v>
      </c>
      <c r="I15" s="12">
        <v>361164.69705031125</v>
      </c>
      <c r="J15" s="12">
        <v>384809.89337146247</v>
      </c>
      <c r="K15" s="19">
        <v>369415.1862124516</v>
      </c>
    </row>
    <row r="16" spans="2:14" ht="12.75" thickBot="1">
      <c r="B16" s="10" t="s">
        <v>11</v>
      </c>
      <c r="C16" s="12">
        <f t="shared" ref="C16" si="2">SUM(C17:C23)</f>
        <v>532643.37534768553</v>
      </c>
      <c r="D16" s="12">
        <f t="shared" ref="D16:I16" si="3">SUM(D17:D23)</f>
        <v>520148.39628616057</v>
      </c>
      <c r="E16" s="12">
        <f t="shared" si="3"/>
        <v>514837.4567003845</v>
      </c>
      <c r="F16" s="12">
        <f t="shared" si="3"/>
        <v>515650.0709805612</v>
      </c>
      <c r="G16" s="11">
        <f t="shared" si="3"/>
        <v>549197.04172537499</v>
      </c>
      <c r="H16" s="12">
        <f t="shared" si="3"/>
        <v>508487.48856771248</v>
      </c>
      <c r="I16" s="12">
        <f t="shared" si="3"/>
        <v>563718.97771093773</v>
      </c>
      <c r="J16" s="12">
        <f t="shared" ref="J16:K16" si="4">SUM(J17:J23)</f>
        <v>533107.01429240243</v>
      </c>
      <c r="K16" s="19">
        <f t="shared" si="4"/>
        <v>525767.69662415911</v>
      </c>
    </row>
    <row r="17" spans="2:12">
      <c r="B17" s="9" t="s">
        <v>12</v>
      </c>
      <c r="C17" s="8">
        <v>103872.41331574525</v>
      </c>
      <c r="D17" s="8">
        <v>100134.51400987995</v>
      </c>
      <c r="E17" s="8">
        <v>99894.346246858971</v>
      </c>
      <c r="F17" s="8">
        <v>94612.872363855262</v>
      </c>
      <c r="G17" s="7">
        <v>93357.281941380308</v>
      </c>
      <c r="H17" s="8">
        <v>90399.537998993706</v>
      </c>
      <c r="I17" s="8">
        <v>89088.956030168381</v>
      </c>
      <c r="J17" s="8">
        <v>85488.488869081251</v>
      </c>
      <c r="K17" s="18">
        <v>90722.612998850193</v>
      </c>
    </row>
    <row r="18" spans="2:12">
      <c r="B18" s="9" t="s">
        <v>13</v>
      </c>
      <c r="C18" s="8">
        <v>-1.6E-34</v>
      </c>
      <c r="D18" s="8">
        <v>3.7999999999999997E-34</v>
      </c>
      <c r="E18" s="8">
        <v>-1.03E-33</v>
      </c>
      <c r="F18" s="8">
        <v>-9.9999999999999993E-35</v>
      </c>
      <c r="G18" s="7">
        <v>-1.0500000000000001E-33</v>
      </c>
      <c r="H18" s="8">
        <v>-2.3000000000000001E-34</v>
      </c>
      <c r="I18" s="8">
        <v>-4.6000000000000002E-34</v>
      </c>
      <c r="J18" s="8">
        <v>1.7E-34</v>
      </c>
      <c r="K18" s="18">
        <v>1.5E-34</v>
      </c>
    </row>
    <row r="19" spans="2:12">
      <c r="B19" s="9" t="s">
        <v>14</v>
      </c>
      <c r="C19" s="8">
        <v>46989.588436936043</v>
      </c>
      <c r="D19" s="8">
        <v>72104.581956201902</v>
      </c>
      <c r="E19" s="8">
        <v>89220.196006246406</v>
      </c>
      <c r="F19" s="8">
        <v>90693.355931841579</v>
      </c>
      <c r="G19" s="7">
        <v>81653.741352639699</v>
      </c>
      <c r="H19" s="8">
        <v>75117.98679394713</v>
      </c>
      <c r="I19" s="8">
        <v>95093.370653082311</v>
      </c>
      <c r="J19" s="8">
        <v>89898.613589092696</v>
      </c>
      <c r="K19" s="18">
        <v>89350.16304352929</v>
      </c>
    </row>
    <row r="20" spans="2:12">
      <c r="B20" s="9" t="s">
        <v>15</v>
      </c>
      <c r="C20" s="8">
        <v>-3.8999999999999991E-34</v>
      </c>
      <c r="D20" s="8">
        <v>-3.219996E-33</v>
      </c>
      <c r="E20" s="8">
        <v>3.1450000000000002E-34</v>
      </c>
      <c r="F20" s="8">
        <v>-2.1119709999999997E-33</v>
      </c>
      <c r="G20" s="7">
        <v>9.0099999999999964E-34</v>
      </c>
      <c r="H20" s="8">
        <v>2.3006299999999999E-34</v>
      </c>
      <c r="I20" s="8">
        <v>8.5305999999999997E-34</v>
      </c>
      <c r="J20" s="8">
        <v>-1.3095000000000001E-33</v>
      </c>
      <c r="K20" s="18">
        <v>0</v>
      </c>
    </row>
    <row r="21" spans="2:12">
      <c r="B21" s="9" t="s">
        <v>16</v>
      </c>
      <c r="C21" s="8">
        <v>63966.894748346007</v>
      </c>
      <c r="D21" s="8">
        <v>51059.200581963261</v>
      </c>
      <c r="E21" s="8">
        <v>48407.618066283903</v>
      </c>
      <c r="F21" s="8">
        <v>50061.835055140094</v>
      </c>
      <c r="G21" s="7">
        <v>54261.062684279706</v>
      </c>
      <c r="H21" s="8">
        <v>58388.596787126495</v>
      </c>
      <c r="I21" s="8">
        <v>38139.547701090327</v>
      </c>
      <c r="J21" s="8">
        <v>54318.973329455985</v>
      </c>
      <c r="K21" s="18">
        <v>57607.225418814589</v>
      </c>
    </row>
    <row r="22" spans="2:12">
      <c r="B22" s="9" t="s">
        <v>17</v>
      </c>
      <c r="C22" s="8">
        <v>83877.663966026608</v>
      </c>
      <c r="D22" s="8">
        <v>75916.497746299458</v>
      </c>
      <c r="E22" s="8">
        <v>84490.54068261318</v>
      </c>
      <c r="F22" s="8">
        <v>66612.423894309803</v>
      </c>
      <c r="G22" s="7">
        <v>62543.45487238912</v>
      </c>
      <c r="H22" s="8">
        <v>67686.07933662014</v>
      </c>
      <c r="I22" s="8">
        <v>110369.80448342163</v>
      </c>
      <c r="J22" s="8">
        <v>73447.179442529741</v>
      </c>
      <c r="K22" s="18">
        <v>50954.018535116149</v>
      </c>
    </row>
    <row r="23" spans="2:12">
      <c r="B23" s="9" t="s">
        <v>18</v>
      </c>
      <c r="C23" s="8">
        <v>233936.8148806316</v>
      </c>
      <c r="D23" s="8">
        <v>220933.60199181599</v>
      </c>
      <c r="E23" s="8">
        <v>192824.75569838201</v>
      </c>
      <c r="F23" s="8">
        <v>213669.58373541449</v>
      </c>
      <c r="G23" s="7">
        <v>257381.5008746862</v>
      </c>
      <c r="H23" s="8">
        <v>216895.28765102499</v>
      </c>
      <c r="I23" s="8">
        <v>231027.29884317509</v>
      </c>
      <c r="J23" s="8">
        <v>229953.75906224275</v>
      </c>
      <c r="K23" s="18">
        <v>237133.67662784885</v>
      </c>
    </row>
    <row r="24" spans="2:12" ht="12.75" thickBot="1">
      <c r="B24" s="10" t="s">
        <v>19</v>
      </c>
      <c r="C24" s="16">
        <v>389247.74485087913</v>
      </c>
      <c r="D24" s="16">
        <v>467410.49968437786</v>
      </c>
      <c r="E24" s="16">
        <v>717892.27601954236</v>
      </c>
      <c r="F24" s="16">
        <v>553786.44631734001</v>
      </c>
      <c r="G24" s="15">
        <v>565821.78859968483</v>
      </c>
      <c r="H24" s="16">
        <v>559298.81167369359</v>
      </c>
      <c r="I24" s="16">
        <v>538704.88229056529</v>
      </c>
      <c r="J24" s="16">
        <v>495558.21442236728</v>
      </c>
      <c r="K24" s="13">
        <v>549467.5510995161</v>
      </c>
    </row>
    <row r="25" spans="2:12" ht="12.75" thickBot="1">
      <c r="B25" s="10" t="s">
        <v>20</v>
      </c>
      <c r="C25" s="12">
        <f>C4+C7+C13+C14+C15+C16+C24</f>
        <v>7566370.148495825</v>
      </c>
      <c r="D25" s="12">
        <f>D4+D7+D13+D14+D15+D16+D24</f>
        <v>7583543.6610296657</v>
      </c>
      <c r="E25" s="12">
        <f>E4+E7+E13+E14+E15+E16+E24</f>
        <v>7638912.3379918607</v>
      </c>
      <c r="F25" s="12">
        <f>F4+F7+F13+F14+F15+F16+F24</f>
        <v>7586264.5400101971</v>
      </c>
      <c r="G25" s="11">
        <f>+G24+G16+G15+G14+G13+G7+G4</f>
        <v>7765476.0509087639</v>
      </c>
      <c r="H25" s="12">
        <f>+H24+H16+H15+H14+H13+H7+H4</f>
        <v>7718432.4192015277</v>
      </c>
      <c r="I25" s="12">
        <f>+I24+I16+I15+I14+I13+I7+I4</f>
        <v>7758857.1377350166</v>
      </c>
      <c r="J25" s="12">
        <f>+J24+J16+J15+J14+J13+J7+J4</f>
        <v>7898282.1633821419</v>
      </c>
      <c r="K25" s="19">
        <f>+K24+K16+K15+K14+K13+K7+K4</f>
        <v>7972974.9841130739</v>
      </c>
      <c r="L25" s="113"/>
    </row>
    <row r="26" spans="2:12" ht="12.75" thickBot="1">
      <c r="F26" s="17"/>
      <c r="G26" s="14"/>
      <c r="H26" s="14"/>
      <c r="I26" s="14"/>
      <c r="J26" s="14"/>
      <c r="K26" s="14"/>
    </row>
    <row r="27" spans="2:12" ht="15.75" customHeight="1" thickBot="1">
      <c r="C27" s="114" t="s">
        <v>159</v>
      </c>
      <c r="D27" s="115"/>
      <c r="E27" s="115"/>
      <c r="F27" s="116"/>
      <c r="G27" s="114" t="s">
        <v>129</v>
      </c>
      <c r="H27" s="115"/>
      <c r="I27" s="115"/>
      <c r="J27" s="115"/>
      <c r="K27" s="116"/>
    </row>
    <row r="28" spans="2:12">
      <c r="B28" s="3" t="s">
        <v>21</v>
      </c>
      <c r="C28" s="4">
        <f>+C3</f>
        <v>44651</v>
      </c>
      <c r="D28" s="4">
        <f>+D3</f>
        <v>44742</v>
      </c>
      <c r="E28" s="4">
        <f>+E3</f>
        <v>44834</v>
      </c>
      <c r="F28" s="4">
        <f>+F3</f>
        <v>44926</v>
      </c>
      <c r="G28" s="4">
        <f>G3</f>
        <v>45016</v>
      </c>
      <c r="H28" s="4">
        <f>H3</f>
        <v>45107</v>
      </c>
      <c r="I28" s="4">
        <f>I3</f>
        <v>45199</v>
      </c>
      <c r="J28" s="4">
        <f>J3</f>
        <v>45291</v>
      </c>
      <c r="K28" s="5">
        <f>K3</f>
        <v>45382</v>
      </c>
    </row>
    <row r="29" spans="2:12">
      <c r="B29" s="6" t="s">
        <v>22</v>
      </c>
      <c r="C29" s="8">
        <f>SUM(C30:C34)</f>
        <v>2216698.4111044519</v>
      </c>
      <c r="D29" s="8">
        <f t="shared" ref="D29:I29" si="5">SUM(D30:D34)</f>
        <v>2019715.0017754014</v>
      </c>
      <c r="E29" s="8">
        <f t="shared" si="5"/>
        <v>2017642.6837097157</v>
      </c>
      <c r="F29" s="8">
        <f t="shared" si="5"/>
        <v>2018601.9591138114</v>
      </c>
      <c r="G29" s="7">
        <f t="shared" si="5"/>
        <v>2100436.6697993814</v>
      </c>
      <c r="H29" s="8">
        <f t="shared" si="5"/>
        <v>1925259.4997488472</v>
      </c>
      <c r="I29" s="8">
        <f t="shared" si="5"/>
        <v>1983706.3971223251</v>
      </c>
      <c r="J29" s="8">
        <f>SUM(J30:J34)</f>
        <v>2050761.9865290313</v>
      </c>
      <c r="K29" s="18">
        <f>SUM(K30:K34)</f>
        <v>2118477.8434778298</v>
      </c>
    </row>
    <row r="30" spans="2:12">
      <c r="B30" s="6" t="s">
        <v>23</v>
      </c>
      <c r="C30" s="8">
        <v>300359.58399999997</v>
      </c>
      <c r="D30" s="8">
        <v>300359.58399999997</v>
      </c>
      <c r="E30" s="8">
        <v>300359.58399999997</v>
      </c>
      <c r="F30" s="8">
        <v>300359.58399999997</v>
      </c>
      <c r="G30" s="7">
        <v>300359.58399999997</v>
      </c>
      <c r="H30" s="8">
        <v>300359.58399999997</v>
      </c>
      <c r="I30" s="8">
        <v>300359.58399999997</v>
      </c>
      <c r="J30" s="8">
        <v>300359.58399999997</v>
      </c>
      <c r="K30" s="18">
        <v>300359.59044687904</v>
      </c>
    </row>
    <row r="31" spans="2:12">
      <c r="B31" s="6" t="s">
        <v>24</v>
      </c>
      <c r="C31" s="8">
        <v>810419.79200000002</v>
      </c>
      <c r="D31" s="8">
        <v>723501.44799999997</v>
      </c>
      <c r="E31" s="8">
        <v>723501.44799999997</v>
      </c>
      <c r="F31" s="8">
        <v>723501.44799999997</v>
      </c>
      <c r="G31" s="7">
        <v>723501.44799999997</v>
      </c>
      <c r="H31" s="8">
        <v>723501.44799999997</v>
      </c>
      <c r="I31" s="8">
        <v>723501.44799999997</v>
      </c>
      <c r="J31" s="8">
        <v>723501.44799999997</v>
      </c>
      <c r="K31" s="18">
        <v>723501.44799999997</v>
      </c>
    </row>
    <row r="32" spans="2:12">
      <c r="B32" s="6" t="s">
        <v>25</v>
      </c>
      <c r="C32" s="8">
        <v>961937.97264113638</v>
      </c>
      <c r="D32" s="8">
        <v>824013.99090079824</v>
      </c>
      <c r="E32" s="8">
        <v>833284.03726738645</v>
      </c>
      <c r="F32" s="8">
        <v>835265.14922931825</v>
      </c>
      <c r="G32" s="7">
        <v>1119101.6101762187</v>
      </c>
      <c r="H32" s="8">
        <v>893713.7193114704</v>
      </c>
      <c r="I32" s="8">
        <v>893708.91714972327</v>
      </c>
      <c r="J32" s="8">
        <v>899232.77617073781</v>
      </c>
      <c r="K32" s="18">
        <v>1145188.9120840414</v>
      </c>
    </row>
    <row r="33" spans="2:11">
      <c r="B33" s="6" t="s">
        <v>26</v>
      </c>
      <c r="C33" s="8">
        <v>91690.283936183652</v>
      </c>
      <c r="D33" s="8">
        <v>37012.823796031123</v>
      </c>
      <c r="E33" s="8">
        <v>-25331.122881270574</v>
      </c>
      <c r="F33" s="8">
        <v>-80968.255535896475</v>
      </c>
      <c r="G33" s="7">
        <v>-103700.27057233614</v>
      </c>
      <c r="H33" s="8">
        <v>-121152.22942972083</v>
      </c>
      <c r="I33" s="8">
        <v>-123571.25062829396</v>
      </c>
      <c r="J33" s="8">
        <v>-112831.66593281255</v>
      </c>
      <c r="K33" s="18">
        <v>-119008.30244789133</v>
      </c>
    </row>
    <row r="34" spans="2:11">
      <c r="B34" s="6" t="s">
        <v>27</v>
      </c>
      <c r="C34" s="8">
        <v>52290.778527132403</v>
      </c>
      <c r="D34" s="8">
        <v>134827.15507857228</v>
      </c>
      <c r="E34" s="8">
        <v>185828.73732359993</v>
      </c>
      <c r="F34" s="8">
        <v>240444.03342038972</v>
      </c>
      <c r="G34" s="7">
        <v>61174.298195499076</v>
      </c>
      <c r="H34" s="8">
        <v>128836.97786709793</v>
      </c>
      <c r="I34" s="8">
        <v>189707.69860089599</v>
      </c>
      <c r="J34" s="8">
        <v>240499.84429110598</v>
      </c>
      <c r="K34" s="18">
        <v>68436.195394801005</v>
      </c>
    </row>
    <row r="35" spans="2:11" ht="12.75" thickBot="1">
      <c r="B35" s="10" t="s">
        <v>28</v>
      </c>
      <c r="C35" s="12">
        <v>372.94468201465571</v>
      </c>
      <c r="D35" s="12">
        <v>372.64677082303689</v>
      </c>
      <c r="E35" s="12">
        <v>2238.4453247739561</v>
      </c>
      <c r="F35" s="12">
        <v>2265.5260524368705</v>
      </c>
      <c r="G35" s="11">
        <v>2162.3577342859003</v>
      </c>
      <c r="H35" s="12">
        <v>1979.8722744905297</v>
      </c>
      <c r="I35" s="12">
        <v>2057.1824199858474</v>
      </c>
      <c r="J35" s="12">
        <v>2173.0461323722989</v>
      </c>
      <c r="K35" s="19">
        <v>2244.5258360198713</v>
      </c>
    </row>
    <row r="36" spans="2:11" ht="12.75" thickBot="1">
      <c r="B36" s="10" t="s">
        <v>29</v>
      </c>
      <c r="C36" s="12">
        <f>+C35+C29</f>
        <v>2217071.3557864665</v>
      </c>
      <c r="D36" s="12">
        <f t="shared" ref="D36:I36" si="6">+D35+D29</f>
        <v>2020087.6485462245</v>
      </c>
      <c r="E36" s="12">
        <f t="shared" si="6"/>
        <v>2019881.1290344896</v>
      </c>
      <c r="F36" s="12">
        <f t="shared" si="6"/>
        <v>2020867.4851662482</v>
      </c>
      <c r="G36" s="11">
        <f t="shared" si="6"/>
        <v>2102599.0275336672</v>
      </c>
      <c r="H36" s="12">
        <f t="shared" si="6"/>
        <v>1927239.3720233378</v>
      </c>
      <c r="I36" s="12">
        <f t="shared" si="6"/>
        <v>1985763.5795423109</v>
      </c>
      <c r="J36" s="12">
        <f>+J35+J29</f>
        <v>2052935.0326614035</v>
      </c>
      <c r="K36" s="19">
        <f>+K35+K29</f>
        <v>2120722.3693138496</v>
      </c>
    </row>
    <row r="37" spans="2:11" ht="12.75" thickBot="1">
      <c r="B37" s="10" t="s">
        <v>30</v>
      </c>
      <c r="C37" s="12">
        <v>81974.459333444276</v>
      </c>
      <c r="D37" s="12">
        <v>73209.545366292383</v>
      </c>
      <c r="E37" s="12">
        <v>73138.566801783032</v>
      </c>
      <c r="F37" s="12">
        <v>68662.29779670178</v>
      </c>
      <c r="G37" s="11">
        <v>65346.685336256829</v>
      </c>
      <c r="H37" s="12">
        <v>70890.062015260424</v>
      </c>
      <c r="I37" s="12">
        <v>71172.298085586808</v>
      </c>
      <c r="J37" s="12">
        <v>73941.876167475333</v>
      </c>
      <c r="K37" s="19">
        <v>72668.212264304573</v>
      </c>
    </row>
    <row r="38" spans="2:11" ht="12.75" thickBot="1">
      <c r="B38" s="10" t="s">
        <v>31</v>
      </c>
      <c r="C38" s="12">
        <v>378943.47510467278</v>
      </c>
      <c r="D38" s="12">
        <v>383011.36764478596</v>
      </c>
      <c r="E38" s="12">
        <v>527226.07003246329</v>
      </c>
      <c r="F38" s="12">
        <v>534280.39931303833</v>
      </c>
      <c r="G38" s="11">
        <v>531898.88530990982</v>
      </c>
      <c r="H38" s="12">
        <v>538720.21199999994</v>
      </c>
      <c r="I38" s="12">
        <v>527749.81228567322</v>
      </c>
      <c r="J38" s="12">
        <v>831742.85118322854</v>
      </c>
      <c r="K38" s="19">
        <v>606978.0099264381</v>
      </c>
    </row>
    <row r="39" spans="2:11" ht="12.75" thickBot="1">
      <c r="B39" s="10" t="s">
        <v>113</v>
      </c>
      <c r="C39" s="12">
        <v>80759.553962715596</v>
      </c>
      <c r="D39" s="12">
        <v>78580.60096127748</v>
      </c>
      <c r="E39" s="12">
        <v>78312.228576344656</v>
      </c>
      <c r="F39" s="12">
        <v>74621.996461643779</v>
      </c>
      <c r="G39" s="11">
        <v>73566.814657689567</v>
      </c>
      <c r="H39" s="12">
        <v>71484.865817392245</v>
      </c>
      <c r="I39" s="12">
        <v>70745.866585932541</v>
      </c>
      <c r="J39" s="12">
        <v>67620.510574452448</v>
      </c>
      <c r="K39" s="19">
        <v>68846.595079872393</v>
      </c>
    </row>
    <row r="40" spans="2:11" ht="12.75" thickBot="1">
      <c r="B40" s="10" t="s">
        <v>32</v>
      </c>
      <c r="C40" s="12">
        <v>1299207.166428009</v>
      </c>
      <c r="D40" s="12">
        <v>1373076.166958</v>
      </c>
      <c r="E40" s="12">
        <v>1453838.9988838923</v>
      </c>
      <c r="F40" s="12">
        <v>1432580.0095850285</v>
      </c>
      <c r="G40" s="11">
        <v>1415961.671564786</v>
      </c>
      <c r="H40" s="12">
        <v>1464813.1719717714</v>
      </c>
      <c r="I40" s="12">
        <v>1489497.3478535954</v>
      </c>
      <c r="J40" s="12">
        <v>1468406.4330755738</v>
      </c>
      <c r="K40" s="19">
        <v>1495122.4750408903</v>
      </c>
    </row>
    <row r="41" spans="2:11" ht="12.75" thickBot="1">
      <c r="B41" s="10" t="s">
        <v>33</v>
      </c>
      <c r="C41" s="12">
        <f t="shared" ref="C41" si="7">SUM(C42:C44)</f>
        <v>2954697.3606555066</v>
      </c>
      <c r="D41" s="12">
        <f t="shared" ref="D41:I41" si="8">SUM(D42:D44)</f>
        <v>3117330.7415834917</v>
      </c>
      <c r="E41" s="12">
        <f t="shared" si="8"/>
        <v>2969984.8439696617</v>
      </c>
      <c r="F41" s="12">
        <f t="shared" si="8"/>
        <v>2927388.6425160635</v>
      </c>
      <c r="G41" s="11">
        <f t="shared" si="8"/>
        <v>2953108.1619512504</v>
      </c>
      <c r="H41" s="12">
        <f t="shared" si="8"/>
        <v>3134180.4215049911</v>
      </c>
      <c r="I41" s="12">
        <f t="shared" si="8"/>
        <v>3047949.9426527582</v>
      </c>
      <c r="J41" s="12">
        <f t="shared" ref="J41:K41" si="9">SUM(J42:J44)</f>
        <v>2893071.8961267243</v>
      </c>
      <c r="K41" s="19">
        <f t="shared" si="9"/>
        <v>3053674.8410836705</v>
      </c>
    </row>
    <row r="42" spans="2:11">
      <c r="B42" s="9" t="s">
        <v>34</v>
      </c>
      <c r="C42" s="8">
        <v>867696.61311209702</v>
      </c>
      <c r="D42" s="8">
        <v>919048.30704008194</v>
      </c>
      <c r="E42" s="8">
        <v>800294.21642625204</v>
      </c>
      <c r="F42" s="8">
        <v>743230.22297265404</v>
      </c>
      <c r="G42" s="7">
        <v>917019.73524196993</v>
      </c>
      <c r="H42" s="8">
        <v>988472.702795711</v>
      </c>
      <c r="I42" s="8">
        <v>949583.37794347794</v>
      </c>
      <c r="J42" s="8">
        <v>762906.56641744403</v>
      </c>
      <c r="K42" s="18">
        <v>1002027.63737439</v>
      </c>
    </row>
    <row r="43" spans="2:11">
      <c r="B43" s="9" t="s">
        <v>35</v>
      </c>
      <c r="C43" s="8">
        <v>392584.87454340968</v>
      </c>
      <c r="D43" s="8">
        <v>444611.10454340966</v>
      </c>
      <c r="E43" s="8">
        <v>453093.83454340976</v>
      </c>
      <c r="F43" s="8">
        <v>389300.14954340964</v>
      </c>
      <c r="G43" s="7">
        <v>405590.23770928051</v>
      </c>
      <c r="H43" s="8">
        <v>445988.03470928041</v>
      </c>
      <c r="I43" s="8">
        <v>450878.32670928049</v>
      </c>
      <c r="J43" s="8">
        <v>474445.99370928045</v>
      </c>
      <c r="K43" s="18">
        <v>429224.85870928044</v>
      </c>
    </row>
    <row r="44" spans="2:11">
      <c r="B44" s="9" t="s">
        <v>36</v>
      </c>
      <c r="C44" s="8">
        <v>1694415.8729999999</v>
      </c>
      <c r="D44" s="8">
        <v>1753671.33</v>
      </c>
      <c r="E44" s="8">
        <v>1716596.7930000001</v>
      </c>
      <c r="F44" s="8">
        <v>1794858.27</v>
      </c>
      <c r="G44" s="7">
        <v>1630498.189</v>
      </c>
      <c r="H44" s="8">
        <v>1699719.6839999999</v>
      </c>
      <c r="I44" s="8">
        <v>1647488.2379999999</v>
      </c>
      <c r="J44" s="8">
        <v>1655719.3359999999</v>
      </c>
      <c r="K44" s="18">
        <v>1622422.345</v>
      </c>
    </row>
    <row r="45" spans="2:11" ht="12.75" thickBot="1">
      <c r="B45" s="10" t="s">
        <v>37</v>
      </c>
      <c r="C45" s="12">
        <f t="shared" ref="C45" si="10">SUM(C46:C50)</f>
        <v>553715.40619776351</v>
      </c>
      <c r="D45" s="12">
        <f t="shared" ref="D45:I45" si="11">SUM(D46:D50)</f>
        <v>538245.95183855994</v>
      </c>
      <c r="E45" s="12">
        <f t="shared" si="11"/>
        <v>516529.10870667698</v>
      </c>
      <c r="F45" s="12">
        <f t="shared" si="11"/>
        <v>527860.53255483531</v>
      </c>
      <c r="G45" s="11">
        <f t="shared" si="11"/>
        <v>622994.92818612559</v>
      </c>
      <c r="H45" s="12">
        <f t="shared" si="11"/>
        <v>511103.98297372146</v>
      </c>
      <c r="I45" s="12">
        <f t="shared" si="11"/>
        <v>565975.10322993388</v>
      </c>
      <c r="J45" s="12">
        <f t="shared" ref="J45:K45" si="12">SUM(J46:J50)</f>
        <v>510560.36508998869</v>
      </c>
      <c r="K45" s="19">
        <f t="shared" si="12"/>
        <v>554959.28410884389</v>
      </c>
    </row>
    <row r="46" spans="2:11">
      <c r="B46" s="9" t="s">
        <v>38</v>
      </c>
      <c r="C46" s="8">
        <v>127504.04195931499</v>
      </c>
      <c r="D46" s="8">
        <v>131879.46899929541</v>
      </c>
      <c r="E46" s="8">
        <v>129857.12204634337</v>
      </c>
      <c r="F46" s="8">
        <v>125441.3011124879</v>
      </c>
      <c r="G46" s="7">
        <v>117279.07047135125</v>
      </c>
      <c r="H46" s="8">
        <v>113804.35144416157</v>
      </c>
      <c r="I46" s="8">
        <v>133609.04214732867</v>
      </c>
      <c r="J46" s="8">
        <v>143885.99500490824</v>
      </c>
      <c r="K46" s="18">
        <v>149700.15894619949</v>
      </c>
    </row>
    <row r="47" spans="2:11">
      <c r="B47" s="9" t="s">
        <v>39</v>
      </c>
      <c r="C47" s="8">
        <v>1.7552000000000001E-33</v>
      </c>
      <c r="D47" s="8">
        <v>-4.7087000000000003E-33</v>
      </c>
      <c r="E47" s="8">
        <v>1.161E-33</v>
      </c>
      <c r="F47" s="8">
        <v>-1.2104000000000001E-33</v>
      </c>
      <c r="G47" s="7">
        <v>-1.1498000000000001E-33</v>
      </c>
      <c r="H47" s="8">
        <v>2.0628999999999999E-33</v>
      </c>
      <c r="I47" s="8">
        <v>-5.3790000000000005E-34</v>
      </c>
      <c r="J47" s="8">
        <v>2.4109999999999997E-33</v>
      </c>
      <c r="K47" s="18">
        <v>0</v>
      </c>
    </row>
    <row r="48" spans="2:11">
      <c r="B48" s="9" t="s">
        <v>40</v>
      </c>
      <c r="C48" s="8">
        <v>83922.519997457523</v>
      </c>
      <c r="D48" s="8">
        <v>81646.996457960398</v>
      </c>
      <c r="E48" s="8">
        <v>81335.507837428435</v>
      </c>
      <c r="F48" s="8">
        <v>61681.380481872213</v>
      </c>
      <c r="G48" s="7">
        <v>64503.631533089872</v>
      </c>
      <c r="H48" s="8">
        <v>61212.845733005473</v>
      </c>
      <c r="I48" s="8">
        <v>89514.975269768212</v>
      </c>
      <c r="J48" s="8">
        <v>51916.868326907606</v>
      </c>
      <c r="K48" s="18">
        <v>63953.622803093538</v>
      </c>
    </row>
    <row r="49" spans="2:12">
      <c r="B49" s="9" t="s">
        <v>41</v>
      </c>
      <c r="C49" s="8">
        <v>6488.8806646106905</v>
      </c>
      <c r="D49" s="8">
        <v>5437.2960000000003</v>
      </c>
      <c r="E49" s="8">
        <v>4600.8060000000005</v>
      </c>
      <c r="F49" s="8">
        <v>221.58099999999999</v>
      </c>
      <c r="G49" s="7">
        <v>427.31</v>
      </c>
      <c r="H49" s="8">
        <v>721.04811688311702</v>
      </c>
      <c r="I49" s="8">
        <v>2691.998</v>
      </c>
      <c r="J49" s="8">
        <v>27.397626454660703</v>
      </c>
      <c r="K49" s="18">
        <v>1616.02739862718</v>
      </c>
    </row>
    <row r="50" spans="2:12">
      <c r="B50" s="9" t="s">
        <v>42</v>
      </c>
      <c r="C50" s="8">
        <v>335799.96357638034</v>
      </c>
      <c r="D50" s="8">
        <v>319282.19038130419</v>
      </c>
      <c r="E50" s="8">
        <v>300735.67282290512</v>
      </c>
      <c r="F50" s="8">
        <v>340516.26996047521</v>
      </c>
      <c r="G50" s="7">
        <v>440784.91618168447</v>
      </c>
      <c r="H50" s="8">
        <v>335365.73767967132</v>
      </c>
      <c r="I50" s="8">
        <v>340159.08781283704</v>
      </c>
      <c r="J50" s="8">
        <v>314730.10413171822</v>
      </c>
      <c r="K50" s="18">
        <v>339689.47496092372</v>
      </c>
    </row>
    <row r="51" spans="2:12" ht="12.75" thickBot="1">
      <c r="B51" s="10" t="s">
        <v>43</v>
      </c>
      <c r="C51" s="12">
        <f>C36+C37+C38+C40+C41+C45+C39</f>
        <v>7566368.7774685798</v>
      </c>
      <c r="D51" s="12">
        <f t="shared" ref="D51:F51" si="13">D36+D37+D38+D40+D41+D45+D39</f>
        <v>7583542.0228986312</v>
      </c>
      <c r="E51" s="12">
        <f t="shared" si="13"/>
        <v>7638910.9460053118</v>
      </c>
      <c r="F51" s="12">
        <f t="shared" si="13"/>
        <v>7586261.3633935591</v>
      </c>
      <c r="G51" s="11">
        <f>+G45+G41+G40+G39+G38+G37+G36</f>
        <v>7765476.1745396852</v>
      </c>
      <c r="H51" s="12">
        <f>+H45+H41+H40+H39+H38+H37+H36</f>
        <v>7718432.0883064745</v>
      </c>
      <c r="I51" s="12">
        <f>+I45+I41+I40+I39+I38+I37+I36</f>
        <v>7758853.9502357915</v>
      </c>
      <c r="J51" s="12">
        <f>+J45+J41+J40+J39+J38+J37+J36</f>
        <v>7898278.964878846</v>
      </c>
      <c r="K51" s="19">
        <f>+K45+K41+K40+K39+K38+K37+K36</f>
        <v>7972971.786817871</v>
      </c>
      <c r="L51" s="17"/>
    </row>
  </sheetData>
  <mergeCells count="4">
    <mergeCell ref="C2:F2"/>
    <mergeCell ref="C27:F27"/>
    <mergeCell ref="G27:K27"/>
    <mergeCell ref="G2:K2"/>
  </mergeCells>
  <conditionalFormatting sqref="K4:K25">
    <cfRule type="containsBlanks" dxfId="14" priority="4">
      <formula>LEN(TRIM(K4))=0</formula>
    </cfRule>
  </conditionalFormatting>
  <conditionalFormatting sqref="K29:K51">
    <cfRule type="containsBlanks" dxfId="13" priority="5">
      <formula>LEN(TRIM(K29))=0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 name="layoutContexts" r:id="rId3"/>
    <customPr name="pages" r:id="rId4"/>
    <customPr name="screen" r:id="rId5"/>
  </customProperties>
  <ignoredErrors>
    <ignoredError sqref="C7:F7 C16:F16 C8:F8 C9:F9 C10:F10 C11:F11 C12:F12 C13:F13 C14:F14 C15:F15 C25:F26 C17:F17 C18:F18 C19:F19 C20:F20 C21:F21 C22:F22 C23:F23 C24:F24 C36:E36 C30:E30 C31:E31 C32:E32 C33:E33 C34:E34 C35:E35 C41:E41 C37:E37 C38:E38 C39:E39 C40:E40 C45:E45 C42:E42 C43:E43 C44:E44 C51:H52 C46:G46 C47:G47 C48:G48 C49:G49 C50:G50 C28:H28 I51:J51 I46 I47 I48 I49 I50 G24 G23 G22 G21 G20 G19 G18 G17 G25:H26 G15 G14 G13 G12 G11 G10 G9 G8 G16:H16 G7:H7 H15:J15 I7:K7 H24:J24 I16:K16 H8:J8 H9:J9 H10:J10 H11:J11 H12:J12 H13:J13 H14:J14 G27:K27 I25:K26 H17:J17 H18:J18 H19:J19 H20:J20 H21:J21 H22:J22 H23:J23 C29:E29 I44 I43 I42 I45:J45 I40 I39 I38 I37 I41:J41 I35 I34 I33 I32 I31 I30 I36 I29:J29 F29:H29 F44:G44 F43:G43 F42:G42 F45:H45 F40:G40 F39:G39 F38:G38 F37:G37 F41:H41 F35:G35 F34:G34 F33:G33 F32:G32 F31:G31 F30:G30 F36:H36 K29 H40 J36:K36 H35 H30 H31 H32 H33 H34 H44 K41 H37 H38 H39 K45 H42 H43 J30:K30 J31:K31 J32:K32 J33:K33 J34:K34 J35:K35 J37:K37 J38:K38 J39:K39 J40:K40 J42:K42 J43:K43 J44:K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3"/>
  <sheetViews>
    <sheetView showGridLines="0" zoomScaleNormal="100" workbookViewId="0">
      <pane xSplit="2" ySplit="3" topLeftCell="C4" activePane="bottomRight" state="frozen"/>
      <selection activeCell="B16" sqref="B16"/>
      <selection pane="topRight" activeCell="B16" sqref="B16"/>
      <selection pane="bottomLeft" activeCell="B16" sqref="B16"/>
      <selection pane="bottomRight" activeCell="C10" sqref="C10:I10"/>
    </sheetView>
  </sheetViews>
  <sheetFormatPr baseColWidth="10" defaultColWidth="11.42578125" defaultRowHeight="12"/>
  <cols>
    <col min="1" max="1" width="3" style="2" customWidth="1"/>
    <col min="2" max="2" width="66.42578125" style="2" bestFit="1" customWidth="1"/>
    <col min="3" max="11" width="11.42578125" style="2" customWidth="1"/>
    <col min="12" max="12" width="2.85546875" style="2" customWidth="1"/>
    <col min="13" max="13" width="17.5703125" style="2" bestFit="1" customWidth="1"/>
    <col min="14" max="14" width="16.140625" style="2" customWidth="1"/>
    <col min="15" max="15" width="4.7109375" style="2" customWidth="1"/>
    <col min="16" max="16384" width="11.42578125" style="2"/>
  </cols>
  <sheetData>
    <row r="1" spans="1:14" ht="12.75" thickBot="1">
      <c r="B1" s="1" t="s">
        <v>88</v>
      </c>
      <c r="C1" s="21"/>
      <c r="D1" s="21"/>
      <c r="E1" s="21"/>
      <c r="F1" s="21"/>
      <c r="G1" s="21"/>
      <c r="H1" s="21"/>
      <c r="I1" s="21"/>
      <c r="J1" s="21"/>
      <c r="K1" s="21"/>
    </row>
    <row r="2" spans="1:14" ht="15.75" customHeight="1" thickBot="1">
      <c r="B2" s="21" t="s">
        <v>90</v>
      </c>
      <c r="C2" s="114" t="s">
        <v>159</v>
      </c>
      <c r="D2" s="115"/>
      <c r="E2" s="115"/>
      <c r="F2" s="115"/>
      <c r="G2" s="114" t="s">
        <v>129</v>
      </c>
      <c r="H2" s="115"/>
      <c r="I2" s="115"/>
      <c r="J2" s="115"/>
      <c r="K2" s="116"/>
      <c r="L2" s="22"/>
      <c r="M2" s="111" t="s">
        <v>159</v>
      </c>
      <c r="N2" s="111" t="s">
        <v>129</v>
      </c>
    </row>
    <row r="3" spans="1:14">
      <c r="A3" s="23"/>
      <c r="B3" s="24" t="s">
        <v>51</v>
      </c>
      <c r="C3" s="25" t="s">
        <v>124</v>
      </c>
      <c r="D3" s="25" t="s">
        <v>125</v>
      </c>
      <c r="E3" s="25" t="s">
        <v>126</v>
      </c>
      <c r="F3" s="25" t="s">
        <v>128</v>
      </c>
      <c r="G3" s="25" t="s">
        <v>136</v>
      </c>
      <c r="H3" s="25" t="s">
        <v>148</v>
      </c>
      <c r="I3" s="25" t="s">
        <v>154</v>
      </c>
      <c r="J3" s="25" t="s">
        <v>156</v>
      </c>
      <c r="K3" s="5" t="s">
        <v>160</v>
      </c>
      <c r="M3" s="25" t="s">
        <v>127</v>
      </c>
      <c r="N3" s="25" t="s">
        <v>157</v>
      </c>
    </row>
    <row r="4" spans="1:14">
      <c r="A4" s="14"/>
      <c r="B4" s="26" t="s">
        <v>155</v>
      </c>
      <c r="C4" s="28">
        <v>359166.60588334122</v>
      </c>
      <c r="D4" s="28">
        <v>373989.74925042252</v>
      </c>
      <c r="E4" s="28">
        <v>403465.54072534782</v>
      </c>
      <c r="F4" s="28">
        <v>379040.774134523</v>
      </c>
      <c r="G4" s="27">
        <v>395345.21631744469</v>
      </c>
      <c r="H4" s="28">
        <v>407767.34418121539</v>
      </c>
      <c r="I4" s="28">
        <v>384698.70207237999</v>
      </c>
      <c r="J4" s="28">
        <v>371251.6891046958</v>
      </c>
      <c r="K4" s="29">
        <v>378649.32108143903</v>
      </c>
      <c r="M4" s="27">
        <v>1515662.6699936346</v>
      </c>
      <c r="N4" s="29">
        <v>1559062.9516757359</v>
      </c>
    </row>
    <row r="5" spans="1:14">
      <c r="A5" s="14"/>
      <c r="B5" s="30" t="s">
        <v>59</v>
      </c>
      <c r="C5" s="32">
        <v>39988.048225556951</v>
      </c>
      <c r="D5" s="32">
        <v>39620.506937658487</v>
      </c>
      <c r="E5" s="32">
        <v>38838.34112455514</v>
      </c>
      <c r="F5" s="32">
        <v>40127.01518872306</v>
      </c>
      <c r="G5" s="31">
        <v>46532.986198678504</v>
      </c>
      <c r="H5" s="32">
        <v>43186.218050058356</v>
      </c>
      <c r="I5" s="32">
        <v>39992.358439043564</v>
      </c>
      <c r="J5" s="32">
        <v>41662.817152857169</v>
      </c>
      <c r="K5" s="33">
        <v>49295.967738630934</v>
      </c>
      <c r="M5" s="31">
        <v>158573.91147649364</v>
      </c>
      <c r="N5" s="33">
        <v>171374.37984063759</v>
      </c>
    </row>
    <row r="6" spans="1:14">
      <c r="A6" s="14"/>
      <c r="B6" s="30" t="s">
        <v>60</v>
      </c>
      <c r="C6" s="32">
        <v>16422.127117360385</v>
      </c>
      <c r="D6" s="32">
        <v>18616.117508457977</v>
      </c>
      <c r="E6" s="32">
        <v>17765.654347945769</v>
      </c>
      <c r="F6" s="32">
        <v>17610.121523308502</v>
      </c>
      <c r="G6" s="31">
        <v>18509.294635955306</v>
      </c>
      <c r="H6" s="32">
        <v>18457.438786008173</v>
      </c>
      <c r="I6" s="32">
        <v>18068.729717739425</v>
      </c>
      <c r="J6" s="32">
        <v>17650.049748927951</v>
      </c>
      <c r="K6" s="33">
        <v>17644.561384525245</v>
      </c>
      <c r="M6" s="31">
        <v>70414.020497072634</v>
      </c>
      <c r="N6" s="33">
        <v>72685.512888630852</v>
      </c>
    </row>
    <row r="7" spans="1:14">
      <c r="A7" s="23"/>
      <c r="B7" s="30" t="s">
        <v>116</v>
      </c>
      <c r="C7" s="32">
        <v>12383.035928917263</v>
      </c>
      <c r="D7" s="32">
        <v>13329.626886135713</v>
      </c>
      <c r="E7" s="32">
        <v>13453.891340453254</v>
      </c>
      <c r="F7" s="32">
        <v>15212.952209653922</v>
      </c>
      <c r="G7" s="31">
        <v>14746.386191847989</v>
      </c>
      <c r="H7" s="32">
        <v>15118.677489622245</v>
      </c>
      <c r="I7" s="32">
        <v>15360.475126466565</v>
      </c>
      <c r="J7" s="32">
        <v>19883.002349455575</v>
      </c>
      <c r="K7" s="33">
        <v>18088.022142174548</v>
      </c>
      <c r="M7" s="31">
        <v>54379.506365160152</v>
      </c>
      <c r="N7" s="33">
        <v>65108.54115739237</v>
      </c>
    </row>
    <row r="8" spans="1:14">
      <c r="A8" s="23"/>
      <c r="B8" s="34" t="s">
        <v>108</v>
      </c>
      <c r="C8" s="16">
        <f t="shared" ref="C8" si="0">SUM(C5:C7)</f>
        <v>68793.211271834603</v>
      </c>
      <c r="D8" s="16">
        <f t="shared" ref="D8:I8" si="1">SUM(D5:D7)</f>
        <v>71566.25133225217</v>
      </c>
      <c r="E8" s="16">
        <f t="shared" si="1"/>
        <v>70057.886812954166</v>
      </c>
      <c r="F8" s="16">
        <f t="shared" si="1"/>
        <v>72950.088921685485</v>
      </c>
      <c r="G8" s="15">
        <f t="shared" si="1"/>
        <v>79788.667026481795</v>
      </c>
      <c r="H8" s="16">
        <f t="shared" si="1"/>
        <v>76762.334325688775</v>
      </c>
      <c r="I8" s="16">
        <f t="shared" si="1"/>
        <v>73421.563283249561</v>
      </c>
      <c r="J8" s="16">
        <f t="shared" ref="J8:K8" si="2">SUM(J5:J7)</f>
        <v>79195.8692512407</v>
      </c>
      <c r="K8" s="13">
        <f t="shared" si="2"/>
        <v>85028.551265330738</v>
      </c>
      <c r="M8" s="15">
        <f t="shared" ref="M8:N8" si="3">SUM(M5:M7)</f>
        <v>283367.43833872641</v>
      </c>
      <c r="N8" s="13">
        <f t="shared" si="3"/>
        <v>309168.43388666079</v>
      </c>
    </row>
    <row r="9" spans="1:14" ht="12.75" thickBot="1">
      <c r="A9" s="23"/>
      <c r="B9" s="10" t="s">
        <v>54</v>
      </c>
      <c r="C9" s="12">
        <f t="shared" ref="C9" si="4">SUM(C4:C7)</f>
        <v>427959.81715517584</v>
      </c>
      <c r="D9" s="12">
        <f t="shared" ref="D9:I9" si="5">SUM(D4:D7)</f>
        <v>445556.00058267469</v>
      </c>
      <c r="E9" s="12">
        <f t="shared" si="5"/>
        <v>473523.42753830197</v>
      </c>
      <c r="F9" s="12">
        <f t="shared" si="5"/>
        <v>451990.86305620847</v>
      </c>
      <c r="G9" s="11">
        <f t="shared" si="5"/>
        <v>475133.88334392646</v>
      </c>
      <c r="H9" s="12">
        <f t="shared" si="5"/>
        <v>484529.67850690417</v>
      </c>
      <c r="I9" s="12">
        <f t="shared" si="5"/>
        <v>458120.26535562956</v>
      </c>
      <c r="J9" s="12">
        <f t="shared" ref="J9:K9" si="6">SUM(J4:J7)</f>
        <v>450447.55835593649</v>
      </c>
      <c r="K9" s="19">
        <f t="shared" si="6"/>
        <v>463677.87234676979</v>
      </c>
      <c r="M9" s="11">
        <f t="shared" ref="M9:N9" si="7">SUM(M4:M7)</f>
        <v>1799030.1083323611</v>
      </c>
      <c r="N9" s="19">
        <f t="shared" si="7"/>
        <v>1868231.3855623966</v>
      </c>
    </row>
    <row r="10" spans="1:14">
      <c r="A10" s="23"/>
      <c r="B10" s="26" t="s">
        <v>46</v>
      </c>
      <c r="C10" s="28">
        <v>-113004.31371336215</v>
      </c>
      <c r="D10" s="28">
        <v>-122996.439135628</v>
      </c>
      <c r="E10" s="28">
        <v>-169813.61065844566</v>
      </c>
      <c r="F10" s="28">
        <v>-134610.38316712968</v>
      </c>
      <c r="G10" s="27">
        <v>-161865.81284318474</v>
      </c>
      <c r="H10" s="28">
        <v>-155591.88798390183</v>
      </c>
      <c r="I10" s="28">
        <v>-144426.25833908713</v>
      </c>
      <c r="J10" s="28">
        <v>-96759.758698322272</v>
      </c>
      <c r="K10" s="29">
        <v>-126121.99699446687</v>
      </c>
      <c r="M10" s="27">
        <v>-540424.74667456548</v>
      </c>
      <c r="N10" s="29">
        <v>-558643.71786449593</v>
      </c>
    </row>
    <row r="11" spans="1:14">
      <c r="A11" s="35"/>
      <c r="B11" s="36" t="s">
        <v>130</v>
      </c>
      <c r="C11" s="38">
        <v>-253.17685332444148</v>
      </c>
      <c r="D11" s="38">
        <v>1696.7597985493287</v>
      </c>
      <c r="E11" s="38">
        <v>1132.8003656054034</v>
      </c>
      <c r="F11" s="38">
        <v>158.87732858343315</v>
      </c>
      <c r="G11" s="37">
        <v>786.45272709280709</v>
      </c>
      <c r="H11" s="38">
        <v>227.34388875618481</v>
      </c>
      <c r="I11" s="38">
        <v>5.3061322777782607</v>
      </c>
      <c r="J11" s="38">
        <v>-423.43557163730929</v>
      </c>
      <c r="K11" s="39">
        <v>435.28590012167615</v>
      </c>
      <c r="M11" s="37">
        <v>2735.2606394137238</v>
      </c>
      <c r="N11" s="39">
        <v>595.66717648946087</v>
      </c>
    </row>
    <row r="12" spans="1:14">
      <c r="A12" s="23"/>
      <c r="B12" s="30" t="s">
        <v>118</v>
      </c>
      <c r="C12" s="32">
        <v>-6145.07765321443</v>
      </c>
      <c r="D12" s="32">
        <v>-227.40143250376696</v>
      </c>
      <c r="E12" s="32">
        <v>-3317.3217808535583</v>
      </c>
      <c r="F12" s="32">
        <v>-4641.5920453211329</v>
      </c>
      <c r="G12" s="31">
        <v>-6144.1597872552902</v>
      </c>
      <c r="H12" s="32">
        <v>-5950.7044946409096</v>
      </c>
      <c r="I12" s="32">
        <v>-6432.8521411859983</v>
      </c>
      <c r="J12" s="32">
        <v>4509.5774139757996</v>
      </c>
      <c r="K12" s="33">
        <v>-3653.8917555651201</v>
      </c>
      <c r="M12" s="31">
        <v>-14331.392911892888</v>
      </c>
      <c r="N12" s="33">
        <v>-14018.139009106399</v>
      </c>
    </row>
    <row r="13" spans="1:14">
      <c r="A13" s="23"/>
      <c r="B13" s="30" t="s">
        <v>117</v>
      </c>
      <c r="C13" s="32">
        <v>-31796.16548579841</v>
      </c>
      <c r="D13" s="32">
        <v>-29442.030146636298</v>
      </c>
      <c r="E13" s="32">
        <v>-34229.272425900534</v>
      </c>
      <c r="F13" s="32">
        <v>-34298.249096328771</v>
      </c>
      <c r="G13" s="31">
        <v>-30488.426959320401</v>
      </c>
      <c r="H13" s="32">
        <v>-30969.6136222028</v>
      </c>
      <c r="I13" s="32">
        <v>-31340.904021182105</v>
      </c>
      <c r="J13" s="32">
        <v>-49671.243120947678</v>
      </c>
      <c r="K13" s="33">
        <v>-36138.061068525298</v>
      </c>
      <c r="M13" s="31">
        <v>-129765.717154664</v>
      </c>
      <c r="N13" s="33">
        <v>-142470.18772365298</v>
      </c>
    </row>
    <row r="14" spans="1:14">
      <c r="A14" s="14"/>
      <c r="B14" s="40" t="s">
        <v>141</v>
      </c>
      <c r="C14" s="32">
        <v>-121058.32533867026</v>
      </c>
      <c r="D14" s="32">
        <v>-125948.86600876154</v>
      </c>
      <c r="E14" s="32">
        <v>-139551.7770690734</v>
      </c>
      <c r="F14" s="32">
        <v>-144133.33644345211</v>
      </c>
      <c r="G14" s="31">
        <v>-135866.62305405081</v>
      </c>
      <c r="H14" s="32">
        <v>-139961.81519160757</v>
      </c>
      <c r="I14" s="32">
        <v>-136924.11292521519</v>
      </c>
      <c r="J14" s="32">
        <v>-134246.52521596116</v>
      </c>
      <c r="K14" s="33">
        <v>-140568.00557608291</v>
      </c>
      <c r="M14" s="31">
        <v>-530692.30485995731</v>
      </c>
      <c r="N14" s="33">
        <v>-546999.07638683473</v>
      </c>
    </row>
    <row r="15" spans="1:14">
      <c r="A15" s="14"/>
      <c r="B15" s="40" t="s">
        <v>142</v>
      </c>
      <c r="C15" s="32">
        <v>-21151.270017680272</v>
      </c>
      <c r="D15" s="32">
        <v>-28401.774162169062</v>
      </c>
      <c r="E15" s="32">
        <v>-25630.51202407548</v>
      </c>
      <c r="F15" s="32">
        <v>-24402.948448338389</v>
      </c>
      <c r="G15" s="31">
        <v>-24868.744015424269</v>
      </c>
      <c r="H15" s="32">
        <v>-22520.165081801759</v>
      </c>
      <c r="I15" s="32">
        <v>-24777.537729922438</v>
      </c>
      <c r="J15" s="32">
        <v>-34348.633048007818</v>
      </c>
      <c r="K15" s="33">
        <v>-26987.549640921559</v>
      </c>
      <c r="M15" s="31">
        <v>-99586.504652263204</v>
      </c>
      <c r="N15" s="33">
        <v>-106515.07987515628</v>
      </c>
    </row>
    <row r="16" spans="1:14">
      <c r="A16" s="41"/>
      <c r="B16" s="40" t="s">
        <v>143</v>
      </c>
      <c r="C16" s="32">
        <v>0</v>
      </c>
      <c r="D16" s="32">
        <v>0</v>
      </c>
      <c r="E16" s="32">
        <v>0</v>
      </c>
      <c r="F16" s="32">
        <v>0</v>
      </c>
      <c r="G16" s="31">
        <v>0</v>
      </c>
      <c r="H16" s="32">
        <v>0</v>
      </c>
      <c r="I16" s="32">
        <v>0</v>
      </c>
      <c r="J16" s="32">
        <v>0</v>
      </c>
      <c r="K16" s="33">
        <v>0</v>
      </c>
      <c r="M16" s="31">
        <v>0</v>
      </c>
      <c r="N16" s="33">
        <v>0</v>
      </c>
    </row>
    <row r="17" spans="1:19">
      <c r="A17" s="41"/>
      <c r="B17" s="34" t="s">
        <v>109</v>
      </c>
      <c r="C17" s="16">
        <f>SUM(C12:C16)</f>
        <v>-180150.83849536336</v>
      </c>
      <c r="D17" s="16">
        <f>SUM(D12:D16)</f>
        <v>-184020.07175007067</v>
      </c>
      <c r="E17" s="16">
        <f>SUM(E12:E16)</f>
        <v>-202728.88329990298</v>
      </c>
      <c r="F17" s="16">
        <f>SUM(F12:F16)</f>
        <v>-207476.12603344041</v>
      </c>
      <c r="G17" s="15">
        <f t="shared" ref="G17:I17" si="8">SUM(G12:G16)</f>
        <v>-197367.95381605078</v>
      </c>
      <c r="H17" s="16">
        <f t="shared" si="8"/>
        <v>-199402.29839025304</v>
      </c>
      <c r="I17" s="16">
        <f t="shared" si="8"/>
        <v>-199475.40681750575</v>
      </c>
      <c r="J17" s="16">
        <f t="shared" ref="J17:K17" si="9">SUM(J12:J16)</f>
        <v>-213756.82397094087</v>
      </c>
      <c r="K17" s="13">
        <f t="shared" si="9"/>
        <v>-207347.5080410949</v>
      </c>
      <c r="M17" s="15">
        <f>SUM(M12:M16)</f>
        <v>-774375.91957877751</v>
      </c>
      <c r="N17" s="13">
        <f>SUM(N12:N16)</f>
        <v>-810002.48299475037</v>
      </c>
    </row>
    <row r="18" spans="1:19">
      <c r="A18" s="23"/>
      <c r="B18" s="36" t="s">
        <v>44</v>
      </c>
      <c r="C18" s="38">
        <v>221.13978569217213</v>
      </c>
      <c r="D18" s="38">
        <v>-66.331500084435163</v>
      </c>
      <c r="E18" s="38">
        <v>-334.07792023587615</v>
      </c>
      <c r="F18" s="38">
        <v>487.67623091567827</v>
      </c>
      <c r="G18" s="37">
        <v>-60.492787220779633</v>
      </c>
      <c r="H18" s="38">
        <v>-158.26670904558787</v>
      </c>
      <c r="I18" s="38">
        <v>10.797637221273618</v>
      </c>
      <c r="J18" s="38">
        <v>-325.95673568723373</v>
      </c>
      <c r="K18" s="39">
        <v>183.99972774408724</v>
      </c>
      <c r="M18" s="37">
        <v>308.40659628753912</v>
      </c>
      <c r="N18" s="39">
        <v>-533.91859473232762</v>
      </c>
      <c r="P18" s="14"/>
      <c r="Q18" s="14"/>
      <c r="R18" s="14"/>
      <c r="S18" s="14"/>
    </row>
    <row r="19" spans="1:19" ht="12.75" thickBot="1">
      <c r="A19" s="41"/>
      <c r="B19" s="42" t="s">
        <v>52</v>
      </c>
      <c r="C19" s="44">
        <f>C9+C18+C10++C11+C17</f>
        <v>134772.62787881802</v>
      </c>
      <c r="D19" s="44">
        <f>D9+D18+D10++D11+D17</f>
        <v>140169.91799544095</v>
      </c>
      <c r="E19" s="44">
        <f>E9+E18+E10++E11+E17</f>
        <v>101779.65602532288</v>
      </c>
      <c r="F19" s="44">
        <f>F9+F18+F10++F11+F17</f>
        <v>110550.90741513751</v>
      </c>
      <c r="G19" s="43">
        <f t="shared" ref="G19:I19" si="10">G9+G18+G10++G11+G17</f>
        <v>116626.07662456291</v>
      </c>
      <c r="H19" s="44">
        <f t="shared" si="10"/>
        <v>129604.56931245991</v>
      </c>
      <c r="I19" s="44">
        <f t="shared" si="10"/>
        <v>114234.70396853573</v>
      </c>
      <c r="J19" s="44">
        <f t="shared" ref="J19:K19" si="11">J9+J18+J10++J11+J17</f>
        <v>139181.58337934883</v>
      </c>
      <c r="K19" s="45">
        <f t="shared" si="11"/>
        <v>130827.65293907377</v>
      </c>
      <c r="M19" s="43">
        <f>M9+M18+M10++M11+M17</f>
        <v>487273.10931471933</v>
      </c>
      <c r="N19" s="45">
        <f>N9+N18+N10++N11+N17</f>
        <v>499646.93328490737</v>
      </c>
    </row>
    <row r="20" spans="1:19">
      <c r="A20" s="14"/>
      <c r="B20" s="36" t="s">
        <v>62</v>
      </c>
      <c r="C20" s="38">
        <v>-52510.952377928123</v>
      </c>
      <c r="D20" s="38">
        <v>-30656.185684888078</v>
      </c>
      <c r="E20" s="38">
        <v>-16897.954132833227</v>
      </c>
      <c r="F20" s="38">
        <v>-38574.633583165676</v>
      </c>
      <c r="G20" s="37">
        <v>-21290.253064009434</v>
      </c>
      <c r="H20" s="38">
        <v>-26128.377191600142</v>
      </c>
      <c r="I20" s="38">
        <v>-23042.544671121854</v>
      </c>
      <c r="J20" s="38">
        <v>-33779.103671522578</v>
      </c>
      <c r="K20" s="39">
        <v>-30521.549127333434</v>
      </c>
      <c r="M20" s="37">
        <v>-138639.7257788151</v>
      </c>
      <c r="N20" s="39">
        <v>-104240.27859825396</v>
      </c>
    </row>
    <row r="21" spans="1:19" ht="12.75" thickBot="1">
      <c r="A21" s="14"/>
      <c r="B21" s="42" t="s">
        <v>53</v>
      </c>
      <c r="C21" s="44">
        <f t="shared" ref="C21" si="12">C19+C20</f>
        <v>82261.675500889891</v>
      </c>
      <c r="D21" s="44">
        <f t="shared" ref="D21:I21" si="13">D19+D20</f>
        <v>109513.73231055288</v>
      </c>
      <c r="E21" s="44">
        <f t="shared" si="13"/>
        <v>84881.701892489655</v>
      </c>
      <c r="F21" s="44">
        <f t="shared" si="13"/>
        <v>71976.273831971834</v>
      </c>
      <c r="G21" s="43">
        <f t="shared" si="13"/>
        <v>95335.823560553472</v>
      </c>
      <c r="H21" s="44">
        <f t="shared" si="13"/>
        <v>103476.19212085976</v>
      </c>
      <c r="I21" s="44">
        <f t="shared" si="13"/>
        <v>91192.159297413877</v>
      </c>
      <c r="J21" s="44">
        <f t="shared" ref="J21:K21" si="14">J19+J20</f>
        <v>105402.47970782625</v>
      </c>
      <c r="K21" s="45">
        <f t="shared" si="14"/>
        <v>100306.10381174034</v>
      </c>
      <c r="M21" s="43">
        <f t="shared" ref="M21:N21" si="15">M19+M20</f>
        <v>348633.38353590423</v>
      </c>
      <c r="N21" s="45">
        <f t="shared" si="15"/>
        <v>395406.6546866534</v>
      </c>
    </row>
    <row r="22" spans="1:19">
      <c r="A22" s="14"/>
      <c r="B22" s="36" t="s">
        <v>45</v>
      </c>
      <c r="C22" s="38">
        <v>11260.834628142245</v>
      </c>
      <c r="D22" s="38">
        <v>11524.78929388088</v>
      </c>
      <c r="E22" s="38">
        <v>13546.228469745412</v>
      </c>
      <c r="F22" s="38">
        <v>-629.64138998708222</v>
      </c>
      <c r="G22" s="37">
        <v>-2609.8506752846415</v>
      </c>
      <c r="H22" s="38">
        <v>4026.2487579513363</v>
      </c>
      <c r="I22" s="38">
        <v>13047.343559661633</v>
      </c>
      <c r="J22" s="38">
        <v>-2037.1900506570837</v>
      </c>
      <c r="K22" s="39">
        <v>17921.870107120136</v>
      </c>
      <c r="M22" s="37">
        <v>35702.211001781456</v>
      </c>
      <c r="N22" s="39">
        <v>12426.551591671259</v>
      </c>
    </row>
    <row r="23" spans="1:19">
      <c r="A23" s="14"/>
      <c r="B23" s="21" t="s">
        <v>137</v>
      </c>
      <c r="C23" s="47">
        <v>-11528.787520194306</v>
      </c>
      <c r="D23" s="47">
        <v>-10403.33075486594</v>
      </c>
      <c r="E23" s="47">
        <v>-10515.182593857207</v>
      </c>
      <c r="F23" s="47">
        <v>14896.22324642364</v>
      </c>
      <c r="G23" s="46">
        <v>-2360.8096766886374</v>
      </c>
      <c r="H23" s="47">
        <v>-12346.112182263783</v>
      </c>
      <c r="I23" s="47">
        <v>-15373.585684533493</v>
      </c>
      <c r="J23" s="47">
        <v>-9878.7579250653689</v>
      </c>
      <c r="K23" s="48">
        <v>-11394.377936200748</v>
      </c>
      <c r="M23" s="46">
        <v>-17551.077622493813</v>
      </c>
      <c r="N23" s="48">
        <v>-39959.265468551283</v>
      </c>
    </row>
    <row r="24" spans="1:19" ht="12.75" thickBot="1">
      <c r="A24" s="41"/>
      <c r="B24" s="49" t="s">
        <v>47</v>
      </c>
      <c r="C24" s="51">
        <f>C21+C22+C23</f>
        <v>81993.722608837823</v>
      </c>
      <c r="D24" s="51">
        <f t="shared" ref="D24:I24" si="16">D21+D22+D23</f>
        <v>110635.19084956782</v>
      </c>
      <c r="E24" s="51">
        <f t="shared" si="16"/>
        <v>87912.747768377856</v>
      </c>
      <c r="F24" s="51">
        <f t="shared" si="16"/>
        <v>86242.855688408396</v>
      </c>
      <c r="G24" s="50">
        <f t="shared" si="16"/>
        <v>90365.163208580198</v>
      </c>
      <c r="H24" s="51">
        <f t="shared" si="16"/>
        <v>95156.328696547323</v>
      </c>
      <c r="I24" s="51">
        <f t="shared" si="16"/>
        <v>88865.917172542016</v>
      </c>
      <c r="J24" s="51">
        <f t="shared" ref="J24:K24" si="17">J21+J22+J23</f>
        <v>93486.531732103802</v>
      </c>
      <c r="K24" s="52">
        <f t="shared" si="17"/>
        <v>106833.59598265972</v>
      </c>
      <c r="M24" s="50">
        <f>M21+M22+M23</f>
        <v>366784.5169151919</v>
      </c>
      <c r="N24" s="52">
        <f>N21+N22+N23</f>
        <v>367873.9408097734</v>
      </c>
    </row>
    <row r="25" spans="1:19">
      <c r="B25" s="21" t="s">
        <v>55</v>
      </c>
      <c r="C25" s="47">
        <v>-1150.8753600014106</v>
      </c>
      <c r="D25" s="47">
        <v>-3190.4348431127246</v>
      </c>
      <c r="E25" s="47">
        <v>-653.23199598419706</v>
      </c>
      <c r="F25" s="47">
        <v>-4542.4517359650217</v>
      </c>
      <c r="G25" s="46">
        <v>-344.28517543589248</v>
      </c>
      <c r="H25" s="47">
        <v>-371.11785828606787</v>
      </c>
      <c r="I25" s="47">
        <v>-233.53661838100379</v>
      </c>
      <c r="J25" s="47">
        <v>-4002.6216047415464</v>
      </c>
      <c r="K25" s="48">
        <v>-71.856996150142777</v>
      </c>
      <c r="M25" s="46">
        <v>-9536.993935063354</v>
      </c>
      <c r="N25" s="48">
        <v>-4951.5612568445104</v>
      </c>
    </row>
    <row r="26" spans="1:19" ht="12.75" thickBot="1">
      <c r="B26" s="49" t="s">
        <v>48</v>
      </c>
      <c r="C26" s="51">
        <f t="shared" ref="C26" si="18">C24+C25</f>
        <v>80842.847248836406</v>
      </c>
      <c r="D26" s="51">
        <f t="shared" ref="D26:I26" si="19">D24+D25</f>
        <v>107444.75600645509</v>
      </c>
      <c r="E26" s="51">
        <f t="shared" si="19"/>
        <v>87259.515772393657</v>
      </c>
      <c r="F26" s="51">
        <f t="shared" si="19"/>
        <v>81700.403952443376</v>
      </c>
      <c r="G26" s="50">
        <f t="shared" si="19"/>
        <v>90020.878033144312</v>
      </c>
      <c r="H26" s="51">
        <f t="shared" si="19"/>
        <v>94785.21083826125</v>
      </c>
      <c r="I26" s="51">
        <f t="shared" si="19"/>
        <v>88632.380554161005</v>
      </c>
      <c r="J26" s="51">
        <f t="shared" ref="J26:K26" si="20">J24+J25</f>
        <v>89483.910127362251</v>
      </c>
      <c r="K26" s="52">
        <f t="shared" si="20"/>
        <v>106761.73898650958</v>
      </c>
      <c r="M26" s="50">
        <f t="shared" ref="M26:N26" si="21">M24+M25</f>
        <v>357247.52298012853</v>
      </c>
      <c r="N26" s="52">
        <f t="shared" si="21"/>
        <v>362922.37955292891</v>
      </c>
    </row>
    <row r="27" spans="1:19">
      <c r="A27" s="14"/>
      <c r="B27" s="21" t="s">
        <v>49</v>
      </c>
      <c r="C27" s="47">
        <v>-5055.8197026426105</v>
      </c>
      <c r="D27" s="47">
        <v>-5140.7995603241498</v>
      </c>
      <c r="E27" s="47">
        <v>-11173.102825779381</v>
      </c>
      <c r="F27" s="47">
        <v>-8235.4890734030923</v>
      </c>
      <c r="G27" s="46">
        <v>-7911.3979816367582</v>
      </c>
      <c r="H27" s="47">
        <v>-8199.0739818790753</v>
      </c>
      <c r="I27" s="47">
        <v>-8263.204444840263</v>
      </c>
      <c r="J27" s="47">
        <v>-9895.2867294938078</v>
      </c>
      <c r="K27" s="48">
        <v>-12585.139441721552</v>
      </c>
      <c r="M27" s="46">
        <v>-29605.211162149233</v>
      </c>
      <c r="N27" s="48">
        <v>-34268.963137849903</v>
      </c>
    </row>
    <row r="28" spans="1:19">
      <c r="A28" s="14"/>
      <c r="B28" s="21" t="s">
        <v>50</v>
      </c>
      <c r="C28" s="47">
        <v>0</v>
      </c>
      <c r="D28" s="47">
        <v>0</v>
      </c>
      <c r="E28" s="47">
        <v>0</v>
      </c>
      <c r="F28" s="47">
        <v>0</v>
      </c>
      <c r="G28" s="46">
        <v>0</v>
      </c>
      <c r="H28" s="47">
        <v>0</v>
      </c>
      <c r="I28" s="47">
        <v>0</v>
      </c>
      <c r="J28" s="47">
        <v>0</v>
      </c>
      <c r="K28" s="48">
        <v>0</v>
      </c>
      <c r="M28" s="46">
        <v>0</v>
      </c>
      <c r="N28" s="48">
        <v>0</v>
      </c>
    </row>
    <row r="29" spans="1:19">
      <c r="A29" s="14"/>
      <c r="B29" s="21" t="s">
        <v>115</v>
      </c>
      <c r="C29" s="47">
        <v>0</v>
      </c>
      <c r="D29" s="47">
        <v>0</v>
      </c>
      <c r="E29" s="47">
        <v>0</v>
      </c>
      <c r="F29" s="47">
        <v>0</v>
      </c>
      <c r="G29" s="46">
        <v>120.72372195117499</v>
      </c>
      <c r="H29" s="47">
        <v>0.12072372195117499</v>
      </c>
      <c r="I29" s="47">
        <v>0</v>
      </c>
      <c r="J29" s="47">
        <v>0</v>
      </c>
      <c r="K29" s="48">
        <v>0</v>
      </c>
      <c r="M29" s="46">
        <v>0</v>
      </c>
      <c r="N29" s="48">
        <v>0</v>
      </c>
    </row>
    <row r="30" spans="1:19">
      <c r="A30" s="14"/>
      <c r="B30" s="21" t="s">
        <v>56</v>
      </c>
      <c r="C30" s="47">
        <v>-23500.102077306801</v>
      </c>
      <c r="D30" s="47">
        <v>-19740.319971117737</v>
      </c>
      <c r="E30" s="47">
        <v>-24926.245106141832</v>
      </c>
      <c r="F30" s="47">
        <v>-18756.169525946869</v>
      </c>
      <c r="G30" s="46">
        <v>-21049.722187457581</v>
      </c>
      <c r="H30" s="47">
        <v>-18989.154958803698</v>
      </c>
      <c r="I30" s="47">
        <v>-19477.305044141172</v>
      </c>
      <c r="J30" s="47">
        <v>-28637.736968811019</v>
      </c>
      <c r="K30" s="48">
        <v>-25655.127959752841</v>
      </c>
      <c r="M30" s="46">
        <v>-86922.836680513239</v>
      </c>
      <c r="N30" s="48">
        <v>-88033.1954372623</v>
      </c>
    </row>
    <row r="31" spans="1:19">
      <c r="A31" s="14"/>
      <c r="B31" s="21" t="s">
        <v>28</v>
      </c>
      <c r="C31" s="47">
        <v>3.8530582451854998</v>
      </c>
      <c r="D31" s="47">
        <v>-27.259923573322698</v>
      </c>
      <c r="E31" s="47">
        <v>-158.58559544482381</v>
      </c>
      <c r="F31" s="47">
        <v>-90.722663423038966</v>
      </c>
      <c r="G31" s="46">
        <v>-6.1830112025653596</v>
      </c>
      <c r="H31" s="47">
        <v>62.382255608531963</v>
      </c>
      <c r="I31" s="47">
        <v>-17.830897501006007</v>
      </c>
      <c r="J31" s="47">
        <v>-158.7458935074896</v>
      </c>
      <c r="K31" s="48">
        <v>-85.276837522288801</v>
      </c>
      <c r="M31" s="46">
        <v>-272.71512419599998</v>
      </c>
      <c r="N31" s="48">
        <v>-120.37754660252899</v>
      </c>
    </row>
    <row r="32" spans="1:19" ht="12.75" thickBot="1">
      <c r="A32" s="14"/>
      <c r="B32" s="49" t="s">
        <v>57</v>
      </c>
      <c r="C32" s="51">
        <f t="shared" ref="C32" si="22">SUM(C26:C31)</f>
        <v>52290.778527132185</v>
      </c>
      <c r="D32" s="51">
        <f t="shared" ref="D32:I32" si="23">SUM(D26:D31)</f>
        <v>82536.376551439898</v>
      </c>
      <c r="E32" s="51">
        <f t="shared" si="23"/>
        <v>51001.582245027617</v>
      </c>
      <c r="F32" s="51">
        <f t="shared" si="23"/>
        <v>54618.022689670375</v>
      </c>
      <c r="G32" s="50">
        <f t="shared" si="23"/>
        <v>61174.29857479858</v>
      </c>
      <c r="H32" s="51">
        <f t="shared" si="23"/>
        <v>67659.484876908959</v>
      </c>
      <c r="I32" s="51">
        <f t="shared" si="23"/>
        <v>60874.040167678562</v>
      </c>
      <c r="J32" s="51">
        <f t="shared" ref="J32:K32" si="24">SUM(J26:J31)</f>
        <v>50792.140535549937</v>
      </c>
      <c r="K32" s="52">
        <f t="shared" si="24"/>
        <v>68436.194747512884</v>
      </c>
      <c r="M32" s="50">
        <f t="shared" ref="M32:N32" si="25">SUM(M26:M31)</f>
        <v>240446.7600132701</v>
      </c>
      <c r="N32" s="52">
        <f t="shared" si="25"/>
        <v>240499.84343121419</v>
      </c>
    </row>
    <row r="33" spans="1:14">
      <c r="A33" s="14"/>
      <c r="B33" s="53"/>
      <c r="C33" s="47"/>
      <c r="D33" s="47"/>
      <c r="E33" s="47"/>
      <c r="F33" s="47"/>
      <c r="G33" s="47"/>
      <c r="H33" s="47"/>
      <c r="I33" s="47"/>
      <c r="J33" s="47"/>
      <c r="K33" s="47"/>
      <c r="L33" s="53"/>
      <c r="M33" s="47"/>
      <c r="N33" s="47"/>
    </row>
    <row r="34" spans="1:14">
      <c r="A34" s="14"/>
      <c r="B34" s="53"/>
      <c r="C34" s="54"/>
      <c r="D34" s="54"/>
      <c r="E34" s="54"/>
      <c r="F34" s="54"/>
      <c r="G34" s="54"/>
      <c r="H34" s="54"/>
      <c r="I34" s="54"/>
      <c r="J34" s="54"/>
      <c r="K34" s="54"/>
      <c r="L34" s="53"/>
      <c r="M34" s="54"/>
      <c r="N34" s="54"/>
    </row>
    <row r="35" spans="1:14" ht="12.75" thickBot="1">
      <c r="B35" s="1" t="s">
        <v>134</v>
      </c>
    </row>
    <row r="36" spans="1:14" ht="15.75" customHeight="1" thickBot="1">
      <c r="C36" s="114" t="s">
        <v>159</v>
      </c>
      <c r="D36" s="115"/>
      <c r="E36" s="115"/>
      <c r="F36" s="116"/>
      <c r="G36" s="114" t="s">
        <v>129</v>
      </c>
      <c r="H36" s="115"/>
      <c r="I36" s="115"/>
      <c r="J36" s="115"/>
      <c r="K36" s="116"/>
      <c r="L36" s="22"/>
      <c r="M36" s="111" t="s">
        <v>159</v>
      </c>
      <c r="N36" s="111" t="s">
        <v>129</v>
      </c>
    </row>
    <row r="37" spans="1:14">
      <c r="B37" s="3" t="s">
        <v>85</v>
      </c>
      <c r="C37" s="25" t="str">
        <f t="shared" ref="C37:I38" si="26">C3</f>
        <v>Q1 2022</v>
      </c>
      <c r="D37" s="25" t="str">
        <f t="shared" si="26"/>
        <v>Q2 2022</v>
      </c>
      <c r="E37" s="25" t="str">
        <f t="shared" si="26"/>
        <v>Q3 2022</v>
      </c>
      <c r="F37" s="25" t="str">
        <f t="shared" si="26"/>
        <v>Q4 2022</v>
      </c>
      <c r="G37" s="25" t="str">
        <f t="shared" si="26"/>
        <v>Q1 2023</v>
      </c>
      <c r="H37" s="25" t="str">
        <f t="shared" si="26"/>
        <v>Q2 2023</v>
      </c>
      <c r="I37" s="25" t="str">
        <f t="shared" si="26"/>
        <v>Q3 2023</v>
      </c>
      <c r="J37" s="25" t="str">
        <f>J3</f>
        <v>Q4 2023</v>
      </c>
      <c r="K37" s="5" t="str">
        <f>K3</f>
        <v>Q1 2024</v>
      </c>
      <c r="M37" s="4" t="str">
        <f>M3</f>
        <v>FY 2022</v>
      </c>
      <c r="N37" s="4" t="s">
        <v>157</v>
      </c>
    </row>
    <row r="38" spans="1:14">
      <c r="B38" s="36" t="str">
        <f>+B4</f>
        <v>Insurance revenue</v>
      </c>
      <c r="C38" s="38">
        <f t="shared" si="26"/>
        <v>359166.60588334122</v>
      </c>
      <c r="D38" s="38">
        <f t="shared" si="26"/>
        <v>373989.74925042252</v>
      </c>
      <c r="E38" s="38">
        <f t="shared" si="26"/>
        <v>403465.54072534782</v>
      </c>
      <c r="F38" s="38">
        <f t="shared" si="26"/>
        <v>379040.774134523</v>
      </c>
      <c r="G38" s="37">
        <f t="shared" si="26"/>
        <v>395345.21631744469</v>
      </c>
      <c r="H38" s="38">
        <f t="shared" ref="H38:I38" si="27">H4</f>
        <v>407767.34418121539</v>
      </c>
      <c r="I38" s="38">
        <f t="shared" si="27"/>
        <v>384698.70207237999</v>
      </c>
      <c r="J38" s="38">
        <f t="shared" ref="J38:K38" si="28">J4</f>
        <v>371251.6891046958</v>
      </c>
      <c r="K38" s="39">
        <f t="shared" si="28"/>
        <v>378649.32108143903</v>
      </c>
      <c r="M38" s="37">
        <f>M4</f>
        <v>1515662.6699936346</v>
      </c>
      <c r="N38" s="39">
        <f>N4</f>
        <v>1559062.9516757359</v>
      </c>
    </row>
    <row r="39" spans="1:14">
      <c r="B39" s="21" t="s">
        <v>108</v>
      </c>
      <c r="C39" s="47">
        <f>C8</f>
        <v>68793.211271834603</v>
      </c>
      <c r="D39" s="47">
        <f t="shared" ref="D39:J39" si="29">D8</f>
        <v>71566.25133225217</v>
      </c>
      <c r="E39" s="47">
        <f t="shared" si="29"/>
        <v>70057.886812954166</v>
      </c>
      <c r="F39" s="47">
        <f t="shared" si="29"/>
        <v>72950.088921685485</v>
      </c>
      <c r="G39" s="46">
        <f t="shared" si="29"/>
        <v>79788.667026481795</v>
      </c>
      <c r="H39" s="47">
        <f t="shared" si="29"/>
        <v>76762.334325688775</v>
      </c>
      <c r="I39" s="47">
        <f t="shared" si="29"/>
        <v>73421.563283249561</v>
      </c>
      <c r="J39" s="47">
        <f t="shared" si="29"/>
        <v>79195.8692512407</v>
      </c>
      <c r="K39" s="48">
        <f>K8</f>
        <v>85028.551265330738</v>
      </c>
      <c r="M39" s="46">
        <f>M8</f>
        <v>283367.43833872641</v>
      </c>
      <c r="N39" s="48">
        <f>N8</f>
        <v>309168.43388666079</v>
      </c>
    </row>
    <row r="40" spans="1:14" ht="12.75" thickBot="1">
      <c r="B40" s="10" t="s">
        <v>54</v>
      </c>
      <c r="C40" s="12">
        <f t="shared" ref="C40" si="30">C38+C39</f>
        <v>427959.81715517584</v>
      </c>
      <c r="D40" s="12">
        <f t="shared" ref="D40:E40" si="31">D38+D39</f>
        <v>445556.00058267469</v>
      </c>
      <c r="E40" s="12">
        <f t="shared" si="31"/>
        <v>473523.42753830197</v>
      </c>
      <c r="F40" s="12">
        <f t="shared" ref="F40" si="32">F38+F39</f>
        <v>451990.86305620847</v>
      </c>
      <c r="G40" s="11">
        <f t="shared" ref="G40:H40" si="33">G38+G39</f>
        <v>475133.88334392651</v>
      </c>
      <c r="H40" s="12">
        <f t="shared" si="33"/>
        <v>484529.67850690417</v>
      </c>
      <c r="I40" s="12">
        <f t="shared" ref="I40:K40" si="34">I38+I39</f>
        <v>458120.26535562956</v>
      </c>
      <c r="J40" s="12">
        <f t="shared" si="34"/>
        <v>450447.55835593649</v>
      </c>
      <c r="K40" s="19">
        <f t="shared" si="34"/>
        <v>463677.87234676979</v>
      </c>
      <c r="M40" s="11">
        <f t="shared" ref="M40:N40" si="35">M38+M39</f>
        <v>1799030.1083323611</v>
      </c>
      <c r="N40" s="19">
        <f t="shared" si="35"/>
        <v>1868231.3855623966</v>
      </c>
    </row>
    <row r="41" spans="1:14">
      <c r="A41" s="41"/>
      <c r="B41" s="36" t="s">
        <v>46</v>
      </c>
      <c r="C41" s="38">
        <f t="shared" ref="C41:H41" si="36">C10+C11</f>
        <v>-113257.4905666866</v>
      </c>
      <c r="D41" s="38">
        <f t="shared" si="36"/>
        <v>-121299.67933707866</v>
      </c>
      <c r="E41" s="38">
        <f t="shared" si="36"/>
        <v>-168680.81029284027</v>
      </c>
      <c r="F41" s="38">
        <f t="shared" si="36"/>
        <v>-134451.50583854623</v>
      </c>
      <c r="G41" s="37">
        <f t="shared" si="36"/>
        <v>-161079.36011609194</v>
      </c>
      <c r="H41" s="38">
        <f t="shared" si="36"/>
        <v>-155364.54409514565</v>
      </c>
      <c r="I41" s="38">
        <f t="shared" ref="I41" si="37">I10+I11</f>
        <v>-144420.95220680936</v>
      </c>
      <c r="J41" s="38">
        <f>J10+J11</f>
        <v>-97183.194269959582</v>
      </c>
      <c r="K41" s="39">
        <f>K10+K11</f>
        <v>-125686.7110943452</v>
      </c>
      <c r="M41" s="37">
        <f>M10+M11</f>
        <v>-537689.48603515176</v>
      </c>
      <c r="N41" s="39">
        <f>N10+N11</f>
        <v>-558048.05068800645</v>
      </c>
    </row>
    <row r="42" spans="1:14">
      <c r="B42" s="21" t="s">
        <v>109</v>
      </c>
      <c r="C42" s="47">
        <f>C17</f>
        <v>-180150.83849536336</v>
      </c>
      <c r="D42" s="47">
        <f t="shared" ref="D42:K42" si="38">D17</f>
        <v>-184020.07175007067</v>
      </c>
      <c r="E42" s="47">
        <f t="shared" si="38"/>
        <v>-202728.88329990298</v>
      </c>
      <c r="F42" s="47">
        <f t="shared" si="38"/>
        <v>-207476.12603344041</v>
      </c>
      <c r="G42" s="46">
        <f t="shared" si="38"/>
        <v>-197367.95381605078</v>
      </c>
      <c r="H42" s="47">
        <f t="shared" si="38"/>
        <v>-199402.29839025304</v>
      </c>
      <c r="I42" s="47">
        <f t="shared" si="38"/>
        <v>-199475.40681750575</v>
      </c>
      <c r="J42" s="47">
        <f t="shared" si="38"/>
        <v>-213756.82397094087</v>
      </c>
      <c r="K42" s="48">
        <f t="shared" si="38"/>
        <v>-207347.5080410949</v>
      </c>
      <c r="M42" s="46">
        <f>M17</f>
        <v>-774375.91957877751</v>
      </c>
      <c r="N42" s="48">
        <f>N17</f>
        <v>-810002.48299475037</v>
      </c>
    </row>
    <row r="43" spans="1:14">
      <c r="A43" s="23"/>
      <c r="B43" s="36" t="s">
        <v>44</v>
      </c>
      <c r="C43" s="38">
        <f t="shared" ref="C43" si="39">C18</f>
        <v>221.13978569217213</v>
      </c>
      <c r="D43" s="38">
        <f t="shared" ref="D43:E43" si="40">D18</f>
        <v>-66.331500084435163</v>
      </c>
      <c r="E43" s="38">
        <f t="shared" si="40"/>
        <v>-334.07792023587615</v>
      </c>
      <c r="F43" s="38">
        <f t="shared" ref="F43" si="41">F18</f>
        <v>487.67623091567827</v>
      </c>
      <c r="G43" s="37">
        <f t="shared" ref="G43:H43" si="42">G18</f>
        <v>-60.492787220779633</v>
      </c>
      <c r="H43" s="38">
        <f t="shared" si="42"/>
        <v>-158.26670904558787</v>
      </c>
      <c r="I43" s="38">
        <f t="shared" ref="I43:J43" si="43">I18</f>
        <v>10.797637221273618</v>
      </c>
      <c r="J43" s="38">
        <f t="shared" si="43"/>
        <v>-325.95673568723373</v>
      </c>
      <c r="K43" s="39">
        <f t="shared" ref="K43" si="44">K18</f>
        <v>183.99972774408724</v>
      </c>
      <c r="M43" s="37">
        <f>M18</f>
        <v>308.40659628753912</v>
      </c>
      <c r="N43" s="39">
        <f>N18</f>
        <v>-533.91859473232762</v>
      </c>
    </row>
    <row r="44" spans="1:14" ht="12.75" thickBot="1">
      <c r="A44" s="41"/>
      <c r="B44" s="42" t="s">
        <v>52</v>
      </c>
      <c r="C44" s="44">
        <f t="shared" ref="C44" si="45">SUM(C40:C43)</f>
        <v>134772.62787881805</v>
      </c>
      <c r="D44" s="44">
        <f t="shared" ref="D44:E44" si="46">SUM(D40:D43)</f>
        <v>140169.91799544095</v>
      </c>
      <c r="E44" s="44">
        <f t="shared" si="46"/>
        <v>101779.65602532281</v>
      </c>
      <c r="F44" s="44">
        <f t="shared" ref="F44" si="47">SUM(F40:F43)</f>
        <v>110550.90741513754</v>
      </c>
      <c r="G44" s="43">
        <f t="shared" ref="G44:H44" si="48">SUM(G40:G43)</f>
        <v>116626.07662456305</v>
      </c>
      <c r="H44" s="44">
        <f t="shared" si="48"/>
        <v>129604.56931245988</v>
      </c>
      <c r="I44" s="44">
        <f t="shared" ref="I44:J44" si="49">SUM(I40:I43)</f>
        <v>114234.70396853572</v>
      </c>
      <c r="J44" s="44">
        <f t="shared" si="49"/>
        <v>139181.5833793488</v>
      </c>
      <c r="K44" s="45">
        <f t="shared" ref="K44" si="50">SUM(K40:K43)</f>
        <v>130827.65293907377</v>
      </c>
      <c r="M44" s="43">
        <f t="shared" ref="M44:N44" si="51">SUM(M40:M43)</f>
        <v>487273.10931471927</v>
      </c>
      <c r="N44" s="45">
        <f t="shared" si="51"/>
        <v>499646.93328490749</v>
      </c>
    </row>
    <row r="45" spans="1:14">
      <c r="B45" s="36" t="s">
        <v>62</v>
      </c>
      <c r="C45" s="38">
        <f t="shared" ref="C45" si="52">C20</f>
        <v>-52510.952377928123</v>
      </c>
      <c r="D45" s="38">
        <f t="shared" ref="D45:E45" si="53">D20</f>
        <v>-30656.185684888078</v>
      </c>
      <c r="E45" s="38">
        <f t="shared" si="53"/>
        <v>-16897.954132833227</v>
      </c>
      <c r="F45" s="38">
        <f t="shared" ref="F45" si="54">F20</f>
        <v>-38574.633583165676</v>
      </c>
      <c r="G45" s="37">
        <f t="shared" ref="G45:H45" si="55">G20</f>
        <v>-21290.253064009434</v>
      </c>
      <c r="H45" s="38">
        <f t="shared" si="55"/>
        <v>-26128.377191600142</v>
      </c>
      <c r="I45" s="38">
        <f t="shared" ref="I45:J45" si="56">I20</f>
        <v>-23042.544671121854</v>
      </c>
      <c r="J45" s="38">
        <f t="shared" si="56"/>
        <v>-33779.103671522578</v>
      </c>
      <c r="K45" s="39">
        <f t="shared" ref="K45" si="57">K20</f>
        <v>-30521.549127333434</v>
      </c>
      <c r="M45" s="37">
        <f>M20</f>
        <v>-138639.7257788151</v>
      </c>
      <c r="N45" s="39">
        <f>N20</f>
        <v>-104240.27859825396</v>
      </c>
    </row>
    <row r="46" spans="1:14" ht="12.75" thickBot="1">
      <c r="B46" s="42" t="s">
        <v>53</v>
      </c>
      <c r="C46" s="44">
        <f t="shared" ref="C46" si="58">C44+C45</f>
        <v>82261.67550088992</v>
      </c>
      <c r="D46" s="44">
        <f t="shared" ref="D46:E46" si="59">D44+D45</f>
        <v>109513.73231055288</v>
      </c>
      <c r="E46" s="44">
        <f t="shared" si="59"/>
        <v>84881.701892489582</v>
      </c>
      <c r="F46" s="44">
        <f t="shared" ref="F46" si="60">F44+F45</f>
        <v>71976.273831971863</v>
      </c>
      <c r="G46" s="43">
        <f t="shared" ref="G46:H46" si="61">G44+G45</f>
        <v>95335.823560553617</v>
      </c>
      <c r="H46" s="44">
        <f t="shared" si="61"/>
        <v>103476.19212085973</v>
      </c>
      <c r="I46" s="44">
        <f t="shared" ref="I46:J46" si="62">I44+I45</f>
        <v>91192.159297413862</v>
      </c>
      <c r="J46" s="44">
        <f t="shared" si="62"/>
        <v>105402.47970782622</v>
      </c>
      <c r="K46" s="45">
        <f t="shared" ref="K46" si="63">K44+K45</f>
        <v>100306.10381174034</v>
      </c>
      <c r="M46" s="43">
        <f t="shared" ref="M46:N46" si="64">M44+M45</f>
        <v>348633.38353590417</v>
      </c>
      <c r="N46" s="45">
        <f t="shared" si="64"/>
        <v>395406.65468665352</v>
      </c>
    </row>
    <row r="47" spans="1:14">
      <c r="B47" s="36" t="s">
        <v>45</v>
      </c>
      <c r="C47" s="38">
        <f t="shared" ref="C47:C48" si="65">C22</f>
        <v>11260.834628142245</v>
      </c>
      <c r="D47" s="38">
        <f t="shared" ref="D47:E48" si="66">D22</f>
        <v>11524.78929388088</v>
      </c>
      <c r="E47" s="38">
        <f t="shared" si="66"/>
        <v>13546.228469745412</v>
      </c>
      <c r="F47" s="38">
        <f t="shared" ref="F47:F48" si="67">F22</f>
        <v>-629.64138998708222</v>
      </c>
      <c r="G47" s="37">
        <f t="shared" ref="G47:H47" si="68">G22</f>
        <v>-2609.8506752846415</v>
      </c>
      <c r="H47" s="38">
        <f t="shared" si="68"/>
        <v>4026.2487579513363</v>
      </c>
      <c r="I47" s="38">
        <f t="shared" ref="I47:J47" si="69">I22</f>
        <v>13047.343559661633</v>
      </c>
      <c r="J47" s="38">
        <f t="shared" si="69"/>
        <v>-2037.1900506570837</v>
      </c>
      <c r="K47" s="39">
        <f t="shared" ref="K47" si="70">K22</f>
        <v>17921.870107120136</v>
      </c>
      <c r="M47" s="37">
        <f>M22</f>
        <v>35702.211001781456</v>
      </c>
      <c r="N47" s="39">
        <f>N22</f>
        <v>12426.551591671259</v>
      </c>
    </row>
    <row r="48" spans="1:14">
      <c r="B48" s="21" t="s">
        <v>137</v>
      </c>
      <c r="C48" s="38">
        <f t="shared" si="65"/>
        <v>-11528.787520194306</v>
      </c>
      <c r="D48" s="38">
        <f t="shared" si="66"/>
        <v>-10403.33075486594</v>
      </c>
      <c r="E48" s="38">
        <f t="shared" si="66"/>
        <v>-10515.182593857207</v>
      </c>
      <c r="F48" s="38">
        <f t="shared" si="67"/>
        <v>14896.22324642364</v>
      </c>
      <c r="G48" s="37">
        <f t="shared" ref="G48:H48" si="71">G23</f>
        <v>-2360.8096766886374</v>
      </c>
      <c r="H48" s="38">
        <f t="shared" si="71"/>
        <v>-12346.112182263783</v>
      </c>
      <c r="I48" s="38">
        <f t="shared" ref="I48:J48" si="72">I23</f>
        <v>-15373.585684533493</v>
      </c>
      <c r="J48" s="38">
        <f t="shared" si="72"/>
        <v>-9878.7579250653689</v>
      </c>
      <c r="K48" s="48">
        <f t="shared" ref="K48" si="73">K23</f>
        <v>-11394.377936200748</v>
      </c>
      <c r="M48" s="46">
        <f>M23</f>
        <v>-17551.077622493813</v>
      </c>
      <c r="N48" s="48">
        <f>N23</f>
        <v>-39959.265468551283</v>
      </c>
    </row>
    <row r="49" spans="2:14" ht="12.75" thickBot="1">
      <c r="B49" s="49" t="s">
        <v>47</v>
      </c>
      <c r="C49" s="51">
        <f>C46+C47+C48</f>
        <v>81993.722608837852</v>
      </c>
      <c r="D49" s="51">
        <f t="shared" ref="D49:G49" si="74">D46+D47+D48</f>
        <v>110635.19084956782</v>
      </c>
      <c r="E49" s="51">
        <f t="shared" si="74"/>
        <v>87912.747768377798</v>
      </c>
      <c r="F49" s="51">
        <f t="shared" si="74"/>
        <v>86242.855688408425</v>
      </c>
      <c r="G49" s="50">
        <f t="shared" si="74"/>
        <v>90365.163208580343</v>
      </c>
      <c r="H49" s="51">
        <f t="shared" ref="H49:I49" si="75">H46+H47+H48</f>
        <v>95156.328696547294</v>
      </c>
      <c r="I49" s="51">
        <f t="shared" si="75"/>
        <v>88865.917172542002</v>
      </c>
      <c r="J49" s="51">
        <f t="shared" ref="J49:K49" si="76">J46+J47+J48</f>
        <v>93486.531732103773</v>
      </c>
      <c r="K49" s="52">
        <f t="shared" si="76"/>
        <v>106833.59598265972</v>
      </c>
      <c r="M49" s="50">
        <f>M46+M47+M48</f>
        <v>366784.51691519184</v>
      </c>
      <c r="N49" s="52">
        <f>N46+N47+N48</f>
        <v>367873.94080977351</v>
      </c>
    </row>
    <row r="50" spans="2:14">
      <c r="B50" s="21" t="s">
        <v>55</v>
      </c>
      <c r="C50" s="47">
        <f t="shared" ref="C50" si="77">C25</f>
        <v>-1150.8753600014106</v>
      </c>
      <c r="D50" s="47">
        <f t="shared" ref="D50:E50" si="78">D25</f>
        <v>-3190.4348431127246</v>
      </c>
      <c r="E50" s="47">
        <f t="shared" si="78"/>
        <v>-653.23199598419706</v>
      </c>
      <c r="F50" s="47">
        <f t="shared" ref="F50" si="79">F25</f>
        <v>-4542.4517359650217</v>
      </c>
      <c r="G50" s="46">
        <f t="shared" ref="G50:H50" si="80">G25</f>
        <v>-344.28517543589248</v>
      </c>
      <c r="H50" s="47">
        <f t="shared" si="80"/>
        <v>-371.11785828606787</v>
      </c>
      <c r="I50" s="47">
        <f t="shared" ref="I50:J50" si="81">I25</f>
        <v>-233.53661838100379</v>
      </c>
      <c r="J50" s="47">
        <f t="shared" si="81"/>
        <v>-4002.6216047415464</v>
      </c>
      <c r="K50" s="48">
        <f t="shared" ref="K50" si="82">K25</f>
        <v>-71.856996150142777</v>
      </c>
      <c r="M50" s="46">
        <f>M25</f>
        <v>-9536.993935063354</v>
      </c>
      <c r="N50" s="48">
        <f>N25</f>
        <v>-4951.5612568445104</v>
      </c>
    </row>
    <row r="51" spans="2:14" ht="12.75" thickBot="1">
      <c r="B51" s="49" t="s">
        <v>48</v>
      </c>
      <c r="C51" s="51">
        <f t="shared" ref="C51" si="83">C49+C50</f>
        <v>80842.847248836435</v>
      </c>
      <c r="D51" s="51">
        <f t="shared" ref="D51:E51" si="84">D49+D50</f>
        <v>107444.75600645509</v>
      </c>
      <c r="E51" s="51">
        <f t="shared" si="84"/>
        <v>87259.515772393599</v>
      </c>
      <c r="F51" s="51">
        <f t="shared" ref="F51" si="85">F49+F50</f>
        <v>81700.403952443405</v>
      </c>
      <c r="G51" s="50">
        <f t="shared" ref="G51:H51" si="86">G49+G50</f>
        <v>90020.878033144458</v>
      </c>
      <c r="H51" s="51">
        <f t="shared" si="86"/>
        <v>94785.21083826122</v>
      </c>
      <c r="I51" s="51">
        <f t="shared" ref="I51:J51" si="87">I49+I50</f>
        <v>88632.380554161005</v>
      </c>
      <c r="J51" s="51">
        <f t="shared" si="87"/>
        <v>89483.910127362222</v>
      </c>
      <c r="K51" s="52">
        <f t="shared" ref="K51" si="88">K49+K50</f>
        <v>106761.73898650958</v>
      </c>
      <c r="M51" s="50">
        <f t="shared" ref="M51:N51" si="89">M49+M50</f>
        <v>357247.52298012847</v>
      </c>
      <c r="N51" s="52">
        <f t="shared" si="89"/>
        <v>362922.37955292902</v>
      </c>
    </row>
    <row r="52" spans="2:14">
      <c r="B52" s="21" t="s">
        <v>49</v>
      </c>
      <c r="C52" s="47">
        <f t="shared" ref="C52" si="90">C27</f>
        <v>-5055.8197026426105</v>
      </c>
      <c r="D52" s="47">
        <f t="shared" ref="D52:E52" si="91">D27</f>
        <v>-5140.7995603241498</v>
      </c>
      <c r="E52" s="47">
        <f t="shared" si="91"/>
        <v>-11173.102825779381</v>
      </c>
      <c r="F52" s="47">
        <f t="shared" ref="F52" si="92">F27</f>
        <v>-8235.4890734030923</v>
      </c>
      <c r="G52" s="46">
        <f t="shared" ref="G52:H52" si="93">G27</f>
        <v>-7911.3979816367582</v>
      </c>
      <c r="H52" s="47">
        <f t="shared" si="93"/>
        <v>-8199.0739818790753</v>
      </c>
      <c r="I52" s="47">
        <f t="shared" ref="I52:J52" si="94">I27</f>
        <v>-8263.204444840263</v>
      </c>
      <c r="J52" s="47">
        <f t="shared" si="94"/>
        <v>-9895.2867294938078</v>
      </c>
      <c r="K52" s="48">
        <f t="shared" ref="K52" si="95">K27</f>
        <v>-12585.139441721552</v>
      </c>
      <c r="M52" s="46">
        <f>M27</f>
        <v>-29605.211162149233</v>
      </c>
      <c r="N52" s="48">
        <f>N27</f>
        <v>-34268.963137849903</v>
      </c>
    </row>
    <row r="53" spans="2:14">
      <c r="B53" s="21" t="s">
        <v>50</v>
      </c>
      <c r="C53" s="47">
        <f t="shared" ref="C53" si="96">C28</f>
        <v>0</v>
      </c>
      <c r="D53" s="47">
        <f t="shared" ref="D53:E53" si="97">D28</f>
        <v>0</v>
      </c>
      <c r="E53" s="47">
        <f t="shared" si="97"/>
        <v>0</v>
      </c>
      <c r="F53" s="47">
        <f t="shared" ref="F53" si="98">F28</f>
        <v>0</v>
      </c>
      <c r="G53" s="46">
        <f t="shared" ref="G53:H53" si="99">G28</f>
        <v>0</v>
      </c>
      <c r="H53" s="47">
        <f t="shared" si="99"/>
        <v>0</v>
      </c>
      <c r="I53" s="47">
        <f t="shared" ref="I53:J53" si="100">I28</f>
        <v>0</v>
      </c>
      <c r="J53" s="47">
        <f t="shared" si="100"/>
        <v>0</v>
      </c>
      <c r="K53" s="48">
        <f t="shared" ref="K53" si="101">K28</f>
        <v>0</v>
      </c>
      <c r="M53" s="46">
        <f>M28</f>
        <v>0</v>
      </c>
      <c r="N53" s="48">
        <f>N28</f>
        <v>0</v>
      </c>
    </row>
    <row r="54" spans="2:14">
      <c r="B54" s="21" t="s">
        <v>115</v>
      </c>
      <c r="C54" s="47">
        <f t="shared" ref="C54" si="102">C29</f>
        <v>0</v>
      </c>
      <c r="D54" s="47">
        <f t="shared" ref="D54:E54" si="103">D29</f>
        <v>0</v>
      </c>
      <c r="E54" s="47">
        <f t="shared" si="103"/>
        <v>0</v>
      </c>
      <c r="F54" s="47">
        <f t="shared" ref="F54" si="104">F29</f>
        <v>0</v>
      </c>
      <c r="G54" s="46">
        <f t="shared" ref="G54:H54" si="105">G29</f>
        <v>120.72372195117499</v>
      </c>
      <c r="H54" s="47">
        <f t="shared" si="105"/>
        <v>0.12072372195117499</v>
      </c>
      <c r="I54" s="47">
        <f t="shared" ref="I54:J54" si="106">I29</f>
        <v>0</v>
      </c>
      <c r="J54" s="47">
        <f t="shared" si="106"/>
        <v>0</v>
      </c>
      <c r="K54" s="48">
        <f t="shared" ref="K54:K55" si="107">K29</f>
        <v>0</v>
      </c>
      <c r="M54" s="46">
        <f>+M29</f>
        <v>0</v>
      </c>
      <c r="N54" s="48">
        <f>+N29</f>
        <v>0</v>
      </c>
    </row>
    <row r="55" spans="2:14">
      <c r="B55" s="21" t="s">
        <v>56</v>
      </c>
      <c r="C55" s="47">
        <f>C30</f>
        <v>-23500.102077306801</v>
      </c>
      <c r="D55" s="47">
        <f t="shared" ref="D55:J55" si="108">D30</f>
        <v>-19740.319971117737</v>
      </c>
      <c r="E55" s="47">
        <f t="shared" si="108"/>
        <v>-24926.245106141832</v>
      </c>
      <c r="F55" s="47">
        <f t="shared" si="108"/>
        <v>-18756.169525946869</v>
      </c>
      <c r="G55" s="46">
        <f t="shared" si="108"/>
        <v>-21049.722187457581</v>
      </c>
      <c r="H55" s="47">
        <f t="shared" si="108"/>
        <v>-18989.154958803698</v>
      </c>
      <c r="I55" s="47">
        <f t="shared" si="108"/>
        <v>-19477.305044141172</v>
      </c>
      <c r="J55" s="47">
        <f t="shared" si="108"/>
        <v>-28637.736968811019</v>
      </c>
      <c r="K55" s="48">
        <f t="shared" si="107"/>
        <v>-25655.127959752841</v>
      </c>
      <c r="M55" s="46">
        <f>M30</f>
        <v>-86922.836680513239</v>
      </c>
      <c r="N55" s="48">
        <f>N30</f>
        <v>-88033.1954372623</v>
      </c>
    </row>
    <row r="56" spans="2:14">
      <c r="B56" s="21" t="s">
        <v>28</v>
      </c>
      <c r="C56" s="47">
        <f t="shared" ref="C56" si="109">C31</f>
        <v>3.8530582451854998</v>
      </c>
      <c r="D56" s="47">
        <f t="shared" ref="D56:E56" si="110">D31</f>
        <v>-27.259923573322698</v>
      </c>
      <c r="E56" s="47">
        <f t="shared" si="110"/>
        <v>-158.58559544482381</v>
      </c>
      <c r="F56" s="47">
        <f t="shared" ref="F56" si="111">F31</f>
        <v>-90.722663423038966</v>
      </c>
      <c r="G56" s="46">
        <f t="shared" ref="G56:H56" si="112">G31</f>
        <v>-6.1830112025653596</v>
      </c>
      <c r="H56" s="47">
        <f t="shared" si="112"/>
        <v>62.382255608531963</v>
      </c>
      <c r="I56" s="47">
        <f t="shared" ref="I56:J56" si="113">I31</f>
        <v>-17.830897501006007</v>
      </c>
      <c r="J56" s="47">
        <f t="shared" si="113"/>
        <v>-158.7458935074896</v>
      </c>
      <c r="K56" s="48">
        <f t="shared" ref="K56" si="114">K31</f>
        <v>-85.276837522288801</v>
      </c>
      <c r="M56" s="46">
        <f>M31</f>
        <v>-272.71512419599998</v>
      </c>
      <c r="N56" s="48">
        <f>N31</f>
        <v>-120.37754660252899</v>
      </c>
    </row>
    <row r="57" spans="2:14" ht="12.75" thickBot="1">
      <c r="B57" s="49" t="s">
        <v>57</v>
      </c>
      <c r="C57" s="51">
        <f t="shared" ref="C57" si="115">SUM(C51:C56)</f>
        <v>52290.778527132214</v>
      </c>
      <c r="D57" s="51">
        <f t="shared" ref="D57:E57" si="116">SUM(D51:D56)</f>
        <v>82536.376551439898</v>
      </c>
      <c r="E57" s="51">
        <f t="shared" si="116"/>
        <v>51001.582245027559</v>
      </c>
      <c r="F57" s="51">
        <f t="shared" ref="F57" si="117">SUM(F51:F56)</f>
        <v>54618.022689670404</v>
      </c>
      <c r="G57" s="50">
        <f t="shared" ref="G57:H57" si="118">SUM(G51:G56)</f>
        <v>61174.298574798726</v>
      </c>
      <c r="H57" s="51">
        <f t="shared" si="118"/>
        <v>67659.484876908929</v>
      </c>
      <c r="I57" s="51">
        <f t="shared" ref="I57:J57" si="119">SUM(I51:I56)</f>
        <v>60874.040167678562</v>
      </c>
      <c r="J57" s="51">
        <f t="shared" si="119"/>
        <v>50792.140535549908</v>
      </c>
      <c r="K57" s="52">
        <f t="shared" ref="K57" si="120">SUM(K51:K56)</f>
        <v>68436.194747512884</v>
      </c>
      <c r="M57" s="50">
        <f t="shared" ref="M57:N57" si="121">SUM(M51:M56)</f>
        <v>240446.76001327005</v>
      </c>
      <c r="N57" s="52">
        <f t="shared" si="121"/>
        <v>240499.84343121431</v>
      </c>
    </row>
    <row r="59" spans="2:14" s="56" customFormat="1">
      <c r="C59" s="57"/>
      <c r="D59" s="57"/>
      <c r="E59" s="57"/>
      <c r="F59" s="57"/>
      <c r="G59" s="57"/>
      <c r="H59" s="57"/>
      <c r="I59" s="57"/>
      <c r="J59" s="57"/>
      <c r="K59" s="57"/>
    </row>
    <row r="62" spans="2:14">
      <c r="C62" s="17"/>
      <c r="D62" s="17"/>
      <c r="E62" s="17"/>
      <c r="F62" s="17"/>
      <c r="G62" s="17"/>
      <c r="H62" s="17"/>
      <c r="I62" s="17"/>
      <c r="J62" s="17"/>
      <c r="K62" s="17"/>
    </row>
    <row r="63" spans="2:14">
      <c r="C63" s="17"/>
      <c r="D63" s="17"/>
      <c r="E63" s="17"/>
      <c r="F63" s="17"/>
      <c r="G63" s="17"/>
      <c r="H63" s="17"/>
      <c r="I63" s="17"/>
      <c r="J63" s="17"/>
      <c r="K63" s="17"/>
    </row>
    <row r="64" spans="2:14">
      <c r="C64" s="17"/>
      <c r="D64" s="17"/>
      <c r="E64" s="17"/>
      <c r="F64" s="17"/>
      <c r="G64" s="17"/>
      <c r="H64" s="17"/>
      <c r="I64" s="17"/>
      <c r="J64" s="17"/>
      <c r="K64" s="17"/>
    </row>
    <row r="65" spans="3:11">
      <c r="C65" s="17"/>
      <c r="D65" s="17"/>
      <c r="E65" s="17"/>
      <c r="F65" s="17"/>
      <c r="G65" s="17"/>
      <c r="H65" s="17"/>
      <c r="I65" s="17"/>
      <c r="J65" s="17"/>
      <c r="K65" s="17"/>
    </row>
    <row r="66" spans="3:11">
      <c r="C66" s="17"/>
      <c r="D66" s="17"/>
      <c r="E66" s="17"/>
      <c r="F66" s="17"/>
      <c r="G66" s="17"/>
      <c r="H66" s="17"/>
      <c r="I66" s="17"/>
      <c r="J66" s="17"/>
      <c r="K66" s="17"/>
    </row>
    <row r="67" spans="3:11">
      <c r="C67" s="17"/>
      <c r="D67" s="17"/>
      <c r="E67" s="17"/>
      <c r="F67" s="17"/>
      <c r="G67" s="17"/>
      <c r="H67" s="17"/>
      <c r="I67" s="17"/>
      <c r="J67" s="17"/>
      <c r="K67" s="17"/>
    </row>
    <row r="68" spans="3:11">
      <c r="C68" s="17"/>
      <c r="D68" s="17"/>
      <c r="E68" s="17"/>
      <c r="F68" s="17"/>
      <c r="G68" s="17"/>
      <c r="H68" s="17"/>
      <c r="I68" s="17"/>
      <c r="J68" s="17"/>
      <c r="K68" s="17"/>
    </row>
    <row r="69" spans="3:11">
      <c r="C69" s="17"/>
      <c r="D69" s="17"/>
      <c r="E69" s="17"/>
      <c r="F69" s="17"/>
      <c r="G69" s="17"/>
      <c r="H69" s="17"/>
      <c r="I69" s="17"/>
      <c r="J69" s="17"/>
      <c r="K69" s="17"/>
    </row>
    <row r="70" spans="3:11">
      <c r="C70" s="17"/>
      <c r="D70" s="17"/>
      <c r="E70" s="17"/>
      <c r="F70" s="17"/>
      <c r="G70" s="17"/>
      <c r="H70" s="17"/>
      <c r="I70" s="17"/>
      <c r="J70" s="17"/>
      <c r="K70" s="17"/>
    </row>
    <row r="71" spans="3:11">
      <c r="C71" s="17"/>
      <c r="D71" s="17"/>
      <c r="E71" s="17"/>
      <c r="F71" s="17"/>
      <c r="G71" s="17"/>
      <c r="H71" s="17"/>
      <c r="I71" s="17"/>
      <c r="J71" s="17"/>
      <c r="K71" s="17"/>
    </row>
    <row r="72" spans="3:11">
      <c r="C72" s="17"/>
      <c r="D72" s="17"/>
      <c r="E72" s="17"/>
      <c r="F72" s="17"/>
      <c r="G72" s="17"/>
      <c r="H72" s="17"/>
      <c r="I72" s="17"/>
      <c r="J72" s="17"/>
      <c r="K72" s="17"/>
    </row>
    <row r="73" spans="3:11">
      <c r="C73" s="17"/>
      <c r="D73" s="17"/>
      <c r="E73" s="17"/>
      <c r="F73" s="17"/>
      <c r="G73" s="17"/>
      <c r="H73" s="17"/>
      <c r="I73" s="17"/>
      <c r="J73" s="17"/>
      <c r="K73" s="17"/>
    </row>
    <row r="74" spans="3:11">
      <c r="C74" s="17"/>
      <c r="D74" s="17"/>
      <c r="E74" s="17"/>
      <c r="F74" s="17"/>
      <c r="G74" s="17"/>
      <c r="H74" s="17"/>
      <c r="I74" s="17"/>
      <c r="J74" s="17"/>
      <c r="K74" s="17"/>
    </row>
    <row r="75" spans="3:11">
      <c r="C75" s="17"/>
      <c r="D75" s="17"/>
      <c r="E75" s="17"/>
      <c r="F75" s="17"/>
      <c r="G75" s="17"/>
      <c r="H75" s="17"/>
      <c r="I75" s="17"/>
      <c r="J75" s="17"/>
      <c r="K75" s="17"/>
    </row>
    <row r="76" spans="3:11">
      <c r="C76" s="17"/>
      <c r="D76" s="17"/>
      <c r="E76" s="17"/>
      <c r="F76" s="17"/>
      <c r="G76" s="17"/>
      <c r="H76" s="17"/>
      <c r="I76" s="17"/>
      <c r="J76" s="17"/>
      <c r="K76" s="17"/>
    </row>
    <row r="77" spans="3:11">
      <c r="C77" s="17"/>
      <c r="D77" s="17"/>
      <c r="E77" s="17"/>
      <c r="F77" s="17"/>
      <c r="G77" s="17"/>
      <c r="H77" s="17"/>
      <c r="I77" s="17"/>
      <c r="J77" s="17"/>
      <c r="K77" s="17"/>
    </row>
    <row r="78" spans="3:11">
      <c r="C78" s="17"/>
      <c r="D78" s="17"/>
      <c r="E78" s="17"/>
      <c r="F78" s="17"/>
      <c r="G78" s="17"/>
      <c r="H78" s="17"/>
      <c r="I78" s="17"/>
      <c r="J78" s="17"/>
      <c r="K78" s="17"/>
    </row>
    <row r="79" spans="3:11">
      <c r="C79" s="17"/>
      <c r="D79" s="17"/>
      <c r="E79" s="17"/>
      <c r="F79" s="17"/>
      <c r="G79" s="17"/>
      <c r="H79" s="17"/>
      <c r="I79" s="17"/>
      <c r="J79" s="17"/>
      <c r="K79" s="17"/>
    </row>
    <row r="80" spans="3:11">
      <c r="C80" s="17"/>
      <c r="D80" s="17"/>
      <c r="E80" s="17"/>
      <c r="F80" s="17"/>
      <c r="G80" s="17"/>
      <c r="H80" s="17"/>
      <c r="I80" s="17"/>
      <c r="J80" s="17"/>
      <c r="K80" s="17"/>
    </row>
    <row r="81" spans="3:11">
      <c r="C81" s="17"/>
      <c r="D81" s="17"/>
      <c r="E81" s="17"/>
      <c r="F81" s="17"/>
      <c r="G81" s="17"/>
      <c r="H81" s="17"/>
      <c r="I81" s="17"/>
      <c r="J81" s="17"/>
      <c r="K81" s="17"/>
    </row>
    <row r="82" spans="3:11">
      <c r="C82" s="17"/>
      <c r="D82" s="17"/>
      <c r="E82" s="17"/>
      <c r="F82" s="17"/>
      <c r="G82" s="17"/>
      <c r="H82" s="17"/>
      <c r="I82" s="17"/>
      <c r="J82" s="17"/>
      <c r="K82" s="17"/>
    </row>
    <row r="83" spans="3:11">
      <c r="C83" s="17"/>
      <c r="D83" s="17"/>
      <c r="E83" s="17"/>
      <c r="F83" s="17"/>
      <c r="G83" s="17"/>
      <c r="H83" s="17"/>
      <c r="I83" s="17"/>
      <c r="J83" s="17"/>
      <c r="K83" s="17"/>
    </row>
  </sheetData>
  <mergeCells count="4">
    <mergeCell ref="C2:F2"/>
    <mergeCell ref="C36:F36"/>
    <mergeCell ref="G2:K2"/>
    <mergeCell ref="G36:K36"/>
  </mergeCells>
  <conditionalFormatting sqref="K4:K32">
    <cfRule type="containsBlanks" dxfId="12" priority="1">
      <formula>LEN(TRIM(K4))=0</formula>
    </cfRule>
  </conditionalFormatting>
  <conditionalFormatting sqref="K38:K57">
    <cfRule type="containsBlanks" dxfId="11" priority="18">
      <formula>LEN(TRIM(K38))=0</formula>
    </cfRule>
  </conditionalFormatting>
  <conditionalFormatting sqref="M4:N32">
    <cfRule type="containsBlanks" dxfId="10" priority="35">
      <formula>LEN(TRIM(M4))=0</formula>
    </cfRule>
  </conditionalFormatting>
  <conditionalFormatting sqref="M38:N57">
    <cfRule type="containsBlanks" dxfId="9" priority="39">
      <formula>LEN(TRIM(M38))=0</formula>
    </cfRule>
  </conditionalFormatting>
  <pageMargins left="0.7" right="0.7" top="0.75" bottom="0.75" header="0.3" footer="0.3"/>
  <pageSetup paperSize="8" scale="70" orientation="landscape" r:id="rId1"/>
  <customProperties>
    <customPr name="EpmWorksheetKeyString_GUID" r:id="rId2"/>
    <customPr name="layoutContexts" r:id="rId3"/>
    <customPr name="pages" r:id="rId4"/>
    <customPr name="SaveUndoMode" r:id="rId5"/>
    <customPr name="screen" r:id="rId6"/>
  </customProperties>
  <ignoredErrors>
    <ignoredError sqref="O33:O37 O24:O32 O58 O49:O57 C59:C61 L67:L140 O12:O13 O8:O10 D57:E58 C8:F9 C30:F35 C37:F38 C27:F27 C25:F25 O15:O16 O38:O47 O17:O21 O22 C18:F21 C17:F17 C23:F23 C24:F24 C22:F22 C11:F13 C84:C140 C40:F41 C43:F43 O59:O84 O85:O140 L39 L40:M40 I14 H15:I16 H11:I13 I19 I17 H18:I18 H8:I9 H17 H19 L42 L41 L43:M43 L10 L11:M13 L23 G20 G21:H21 G18 M17:M18 G8 G22 M24 G24:H24 G19 G23 G17 L17:L21 M19:M21 L14 L36 L37:M38 M27 M25 L30:M35 L8:M9 L15:L16 L59:L66 J10:K10 G59:K66 M59:N66 J18:K18 G15:G16 M15:N16 G9 N8:N9 G36:K36 G30:K35 N30:N35 G26:K26 G25:K25 N25 G28:K29 G27:K27 N27 G39:K39 G37:K38 N37:N38 M36:N36 G14:H14 M14:N14 H22:K22 H20:K20 N19:N21 N17:N18 J17:K17 I24:K24 H23:K23 J19:K19 N24 J8:K8 I21:K21 M23:N23 G11:G13 N11:N13 M10:N10 G48:H48 G43:K43 N43 G42:K42 G41:K41 M41:N41 M42:N42 J9:K9 J11:K13 J15:K16 J14:K14 G40:K40 N40 M39:N39 G57:H58 M57:M58 N26 N28:N29 G47:H47 G55:K55 K52 M55:N55 M22:N22 K53:K54 L48:M48 K57:K58 K56" formulaRange="1"/>
    <ignoredError sqref="C57 C26:F26 C28:F29 C47:F47 D54:E54 C50:F52 C53:E53 C54 C44:E46 F44:F46 C56 D56:E56 L24 L22 L53:L56 L50:M52 L44:M47 M28:M29 M26 L25:L29 L57:L58 G56:H56 N56:N58 M56 K44:K51 I56:J58 N44:N54 I44:J54 G49:H49 G44:H46 G50:H52 M53:M54 G53:H54 L49:M49" formula="1" formulaRange="1"/>
    <ignoredError sqref="F53:F54 C49:F49 F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7"/>
  <sheetViews>
    <sheetView showGridLines="0" zoomScaleNormal="100" workbookViewId="0">
      <pane xSplit="3" ySplit="3" topLeftCell="D4" activePane="bottomRight" state="frozen"/>
      <selection activeCell="B16" sqref="B16"/>
      <selection pane="topRight" activeCell="B16" sqref="B16"/>
      <selection pane="bottomLeft" activeCell="B16" sqref="B16"/>
      <selection pane="bottomRight" activeCell="G31" sqref="G31"/>
    </sheetView>
  </sheetViews>
  <sheetFormatPr baseColWidth="10" defaultColWidth="11.42578125" defaultRowHeight="12"/>
  <cols>
    <col min="1" max="1" width="3" style="2" customWidth="1"/>
    <col min="2" max="2" width="61.5703125" style="2" customWidth="1"/>
    <col min="3" max="3" width="3.85546875" style="59" bestFit="1" customWidth="1"/>
    <col min="4" max="12" width="9.5703125" style="2" customWidth="1"/>
    <col min="13" max="13" width="3.140625" style="2" customWidth="1"/>
    <col min="14" max="14" width="17.5703125" style="2" bestFit="1" customWidth="1"/>
    <col min="15" max="15" width="16.140625" style="2" customWidth="1"/>
    <col min="16" max="16" width="11.42578125" style="2"/>
    <col min="17" max="17" width="18" style="2" bestFit="1" customWidth="1"/>
    <col min="18" max="16384" width="11.42578125" style="2"/>
  </cols>
  <sheetData>
    <row r="1" spans="1:15" ht="12.75" thickBot="1">
      <c r="A1" s="14"/>
      <c r="B1" s="1" t="s">
        <v>133</v>
      </c>
      <c r="C1" s="58"/>
    </row>
    <row r="2" spans="1:15" ht="15.75" customHeight="1" thickBot="1">
      <c r="A2" s="14"/>
      <c r="D2" s="114" t="s">
        <v>159</v>
      </c>
      <c r="E2" s="115"/>
      <c r="F2" s="115"/>
      <c r="G2" s="116"/>
      <c r="H2" s="114" t="s">
        <v>129</v>
      </c>
      <c r="I2" s="115"/>
      <c r="J2" s="115"/>
      <c r="K2" s="115"/>
      <c r="L2" s="116"/>
      <c r="N2" s="111" t="s">
        <v>159</v>
      </c>
      <c r="O2" s="111" t="s">
        <v>129</v>
      </c>
    </row>
    <row r="3" spans="1:15">
      <c r="A3" s="14"/>
      <c r="B3" s="3" t="s">
        <v>51</v>
      </c>
      <c r="C3" s="60"/>
      <c r="D3" s="25" t="s">
        <v>124</v>
      </c>
      <c r="E3" s="25" t="s">
        <v>125</v>
      </c>
      <c r="F3" s="25" t="s">
        <v>126</v>
      </c>
      <c r="G3" s="25" t="s">
        <v>128</v>
      </c>
      <c r="H3" s="25" t="s">
        <v>136</v>
      </c>
      <c r="I3" s="25" t="s">
        <v>148</v>
      </c>
      <c r="J3" s="25" t="s">
        <v>154</v>
      </c>
      <c r="K3" s="25" t="s">
        <v>156</v>
      </c>
      <c r="L3" s="5" t="s">
        <v>160</v>
      </c>
      <c r="N3" s="25" t="s">
        <v>127</v>
      </c>
      <c r="O3" s="25" t="s">
        <v>157</v>
      </c>
    </row>
    <row r="4" spans="1:15">
      <c r="A4" s="14"/>
      <c r="B4" s="34" t="str">
        <f>+'P&amp;L - Analytic view'!B38</f>
        <v>Insurance revenue</v>
      </c>
      <c r="C4" s="61" t="s">
        <v>73</v>
      </c>
      <c r="D4" s="16">
        <v>359166.60588334122</v>
      </c>
      <c r="E4" s="16">
        <v>373989.74925042252</v>
      </c>
      <c r="F4" s="16">
        <v>403465.54072534782</v>
      </c>
      <c r="G4" s="16">
        <v>379040.774134523</v>
      </c>
      <c r="H4" s="15">
        <f>+'P&amp;L - Analytic view'!G4</f>
        <v>395345.21631744469</v>
      </c>
      <c r="I4" s="16">
        <f>+'P&amp;L - Analytic view'!H4</f>
        <v>407767.34418121539</v>
      </c>
      <c r="J4" s="16">
        <f>+'P&amp;L - Analytic view'!I4</f>
        <v>384698.70207237999</v>
      </c>
      <c r="K4" s="16">
        <f>+'P&amp;L - Analytic view'!J4</f>
        <v>371251.6891046958</v>
      </c>
      <c r="L4" s="13">
        <f>+'P&amp;L - Analytic view'!K4</f>
        <v>378649.32108143903</v>
      </c>
      <c r="N4" s="15">
        <v>1515662.6699936346</v>
      </c>
      <c r="O4" s="13">
        <v>1559062.9516757359</v>
      </c>
    </row>
    <row r="5" spans="1:15">
      <c r="A5" s="14"/>
      <c r="B5" s="2" t="s">
        <v>63</v>
      </c>
      <c r="C5" s="62"/>
      <c r="D5" s="47">
        <v>-97918.649969820864</v>
      </c>
      <c r="E5" s="47">
        <v>-103788.79543839814</v>
      </c>
      <c r="F5" s="47">
        <v>-103632.47373217467</v>
      </c>
      <c r="G5" s="47">
        <v>-103472.52596259367</v>
      </c>
      <c r="H5" s="46">
        <v>-107789.43067310548</v>
      </c>
      <c r="I5" s="47">
        <v>-109953.28229595123</v>
      </c>
      <c r="J5" s="47">
        <v>-105883.62655460744</v>
      </c>
      <c r="K5" s="47">
        <v>-100388.34049740864</v>
      </c>
      <c r="L5" s="48">
        <v>-101419.70285175898</v>
      </c>
      <c r="N5" s="46">
        <v>-408812.44510298735</v>
      </c>
      <c r="O5" s="48">
        <v>-424014.6800210728</v>
      </c>
    </row>
    <row r="6" spans="1:15" ht="12.75" thickBot="1">
      <c r="A6" s="14"/>
      <c r="B6" s="10" t="s">
        <v>64</v>
      </c>
      <c r="C6" s="63" t="s">
        <v>74</v>
      </c>
      <c r="D6" s="12">
        <f t="shared" ref="D6:F6" si="0">D4+D5</f>
        <v>261247.95591352036</v>
      </c>
      <c r="E6" s="12">
        <f t="shared" si="0"/>
        <v>270200.95381202438</v>
      </c>
      <c r="F6" s="12">
        <f t="shared" si="0"/>
        <v>299833.06699317315</v>
      </c>
      <c r="G6" s="12">
        <f t="shared" ref="G6" si="1">G4+G5</f>
        <v>275568.24817192933</v>
      </c>
      <c r="H6" s="11">
        <f>+H5+H4</f>
        <v>287555.78564433922</v>
      </c>
      <c r="I6" s="12">
        <f>+I4+I5</f>
        <v>297814.06188526418</v>
      </c>
      <c r="J6" s="12">
        <f>+J4+J5</f>
        <v>278815.07551777258</v>
      </c>
      <c r="K6" s="12">
        <f>+K4+K5</f>
        <v>270863.34860728716</v>
      </c>
      <c r="L6" s="19">
        <f>+L4+L5</f>
        <v>277229.61822968005</v>
      </c>
      <c r="N6" s="11">
        <f>N4+N5</f>
        <v>1106850.2248906472</v>
      </c>
      <c r="O6" s="19">
        <f>O4+O5</f>
        <v>1135048.2716546631</v>
      </c>
    </row>
    <row r="7" spans="1:15">
      <c r="A7" s="14"/>
      <c r="B7" s="53"/>
      <c r="C7" s="64"/>
      <c r="D7" s="65"/>
      <c r="E7" s="65"/>
      <c r="F7" s="65"/>
      <c r="G7" s="65"/>
      <c r="H7" s="65"/>
      <c r="I7" s="65"/>
      <c r="J7" s="65"/>
      <c r="K7" s="65"/>
      <c r="L7" s="65"/>
      <c r="N7" s="65"/>
      <c r="O7" s="65"/>
    </row>
    <row r="8" spans="1:15">
      <c r="A8" s="14"/>
      <c r="B8" s="3" t="s">
        <v>51</v>
      </c>
      <c r="C8" s="60"/>
      <c r="D8" s="4" t="s">
        <v>124</v>
      </c>
      <c r="E8" s="4" t="s">
        <v>125</v>
      </c>
      <c r="F8" s="4" t="s">
        <v>126</v>
      </c>
      <c r="G8" s="4" t="s">
        <v>128</v>
      </c>
      <c r="H8" s="4" t="str">
        <f>H3</f>
        <v>Q1 2023</v>
      </c>
      <c r="I8" s="4" t="str">
        <f>I3</f>
        <v>Q2 2023</v>
      </c>
      <c r="J8" s="4" t="str">
        <f>J3</f>
        <v>Q3 2023</v>
      </c>
      <c r="K8" s="4" t="str">
        <f>K3</f>
        <v>Q4 2023</v>
      </c>
      <c r="L8" s="66" t="str">
        <f>L3</f>
        <v>Q1 2024</v>
      </c>
      <c r="N8" s="4" t="str">
        <f>N3</f>
        <v>FY 2022</v>
      </c>
      <c r="O8" s="4" t="str">
        <f>O3</f>
        <v>FY 2023</v>
      </c>
    </row>
    <row r="9" spans="1:15">
      <c r="A9" s="14"/>
      <c r="B9" s="34" t="s">
        <v>46</v>
      </c>
      <c r="C9" s="61" t="s">
        <v>75</v>
      </c>
      <c r="D9" s="16">
        <v>-113004.31371336215</v>
      </c>
      <c r="E9" s="16">
        <v>-122996.439135628</v>
      </c>
      <c r="F9" s="16">
        <v>-169813.61065844566</v>
      </c>
      <c r="G9" s="16">
        <v>-134610.38316712968</v>
      </c>
      <c r="H9" s="15">
        <v>-161865.81284318474</v>
      </c>
      <c r="I9" s="16">
        <v>-155591.88798390183</v>
      </c>
      <c r="J9" s="16">
        <v>-144426.25833908713</v>
      </c>
      <c r="K9" s="16">
        <v>-96759.758698322272</v>
      </c>
      <c r="L9" s="13">
        <f>+'P&amp;L - Analytic view'!K10</f>
        <v>-126121.99699446687</v>
      </c>
      <c r="N9" s="15">
        <v>-540424.74667456548</v>
      </c>
      <c r="O9" s="13">
        <v>-558643.71786449593</v>
      </c>
    </row>
    <row r="10" spans="1:15">
      <c r="A10" s="14"/>
      <c r="B10" s="21" t="s">
        <v>130</v>
      </c>
      <c r="C10" s="62"/>
      <c r="D10" s="47">
        <v>-253.17685332444148</v>
      </c>
      <c r="E10" s="47">
        <v>1696.7597985493287</v>
      </c>
      <c r="F10" s="47">
        <v>1132.8003656054034</v>
      </c>
      <c r="G10" s="47">
        <v>158.87732858343315</v>
      </c>
      <c r="H10" s="46">
        <v>786.45272709280709</v>
      </c>
      <c r="I10" s="47">
        <v>227.34388875618481</v>
      </c>
      <c r="J10" s="47">
        <v>5.3061322777782607</v>
      </c>
      <c r="K10" s="47">
        <v>-423.43557163730929</v>
      </c>
      <c r="L10" s="48">
        <f>+'P&amp;L - Analytic view'!K11</f>
        <v>435.28590012167615</v>
      </c>
      <c r="N10" s="46">
        <v>2735.2606394137238</v>
      </c>
      <c r="O10" s="48">
        <v>595.66717648946087</v>
      </c>
    </row>
    <row r="11" spans="1:15">
      <c r="B11" s="2" t="s">
        <v>65</v>
      </c>
      <c r="C11" s="62"/>
      <c r="D11" s="47">
        <v>7934.0074342158732</v>
      </c>
      <c r="E11" s="47">
        <v>32682.055960736721</v>
      </c>
      <c r="F11" s="47">
        <v>40060.313291646817</v>
      </c>
      <c r="G11" s="47">
        <v>18636.123826926632</v>
      </c>
      <c r="H11" s="46">
        <v>44420.378323845915</v>
      </c>
      <c r="I11" s="47">
        <v>36301.08080961529</v>
      </c>
      <c r="J11" s="47">
        <v>32839.054430981356</v>
      </c>
      <c r="K11" s="47">
        <v>16998.874583099532</v>
      </c>
      <c r="L11" s="48">
        <v>26509.334594616837</v>
      </c>
      <c r="N11" s="46">
        <v>99312.500513526044</v>
      </c>
      <c r="O11" s="48">
        <v>130559.38814754209</v>
      </c>
    </row>
    <row r="12" spans="1:15">
      <c r="B12" s="2" t="s">
        <v>131</v>
      </c>
      <c r="C12" s="62"/>
      <c r="D12" s="47">
        <v>83.091999999999999</v>
      </c>
      <c r="E12" s="47">
        <v>-413.67899999999997</v>
      </c>
      <c r="F12" s="47">
        <v>-271.678</v>
      </c>
      <c r="G12" s="47">
        <v>-6.0349999999999682</v>
      </c>
      <c r="H12" s="46">
        <v>-218.614</v>
      </c>
      <c r="I12" s="47">
        <v>-56.717999999999989</v>
      </c>
      <c r="J12" s="47">
        <v>0</v>
      </c>
      <c r="K12" s="47">
        <v>0</v>
      </c>
      <c r="L12" s="48">
        <v>4.0000000000000001E-3</v>
      </c>
      <c r="N12" s="46">
        <v>-608.29999999999995</v>
      </c>
      <c r="O12" s="48">
        <v>-275.33199999999999</v>
      </c>
    </row>
    <row r="13" spans="1:15" ht="12.75" thickBot="1">
      <c r="A13" s="14"/>
      <c r="B13" s="10" t="s">
        <v>66</v>
      </c>
      <c r="C13" s="67" t="s">
        <v>76</v>
      </c>
      <c r="D13" s="12">
        <f t="shared" ref="D13:K13" si="2">SUM(D9:D12)</f>
        <v>-105240.39113247072</v>
      </c>
      <c r="E13" s="12">
        <f t="shared" si="2"/>
        <v>-89031.302376341948</v>
      </c>
      <c r="F13" s="12">
        <f t="shared" si="2"/>
        <v>-128892.17500119345</v>
      </c>
      <c r="G13" s="12">
        <f t="shared" si="2"/>
        <v>-115821.4170116196</v>
      </c>
      <c r="H13" s="11">
        <f t="shared" si="2"/>
        <v>-116877.59579224602</v>
      </c>
      <c r="I13" s="12">
        <f t="shared" si="2"/>
        <v>-119120.18128553036</v>
      </c>
      <c r="J13" s="12">
        <f t="shared" si="2"/>
        <v>-111581.89777582801</v>
      </c>
      <c r="K13" s="12">
        <f t="shared" si="2"/>
        <v>-80184.31968686005</v>
      </c>
      <c r="L13" s="19">
        <f t="shared" ref="L13" si="3">SUM(L9:L12)</f>
        <v>-99177.372499728357</v>
      </c>
      <c r="N13" s="11">
        <f>SUM(N9:N12)</f>
        <v>-438985.28552162572</v>
      </c>
      <c r="O13" s="19">
        <f>SUM(O9:O12)</f>
        <v>-427763.99454046437</v>
      </c>
    </row>
    <row r="14" spans="1:15">
      <c r="A14" s="14"/>
      <c r="B14" s="53"/>
      <c r="C14" s="64"/>
      <c r="D14" s="65"/>
      <c r="E14" s="65"/>
      <c r="F14" s="65"/>
      <c r="G14" s="65"/>
      <c r="H14" s="65"/>
      <c r="I14" s="65"/>
      <c r="J14" s="65"/>
      <c r="K14" s="65"/>
      <c r="L14" s="65"/>
      <c r="N14" s="65"/>
      <c r="O14" s="65"/>
    </row>
    <row r="15" spans="1:15">
      <c r="A15" s="14"/>
      <c r="B15" s="3" t="s">
        <v>51</v>
      </c>
      <c r="C15" s="60"/>
      <c r="D15" s="4" t="s">
        <v>124</v>
      </c>
      <c r="E15" s="4" t="s">
        <v>125</v>
      </c>
      <c r="F15" s="4" t="s">
        <v>126</v>
      </c>
      <c r="G15" s="4" t="s">
        <v>128</v>
      </c>
      <c r="H15" s="4" t="str">
        <f>H8</f>
        <v>Q1 2023</v>
      </c>
      <c r="I15" s="4" t="str">
        <f>I8</f>
        <v>Q2 2023</v>
      </c>
      <c r="J15" s="4" t="str">
        <f>J8</f>
        <v>Q3 2023</v>
      </c>
      <c r="K15" s="4" t="str">
        <f>K8</f>
        <v>Q4 2023</v>
      </c>
      <c r="L15" s="66" t="str">
        <f>L8</f>
        <v>Q1 2024</v>
      </c>
      <c r="N15" s="4" t="str">
        <f>N8</f>
        <v>FY 2022</v>
      </c>
      <c r="O15" s="4" t="str">
        <f>O8</f>
        <v>FY 2023</v>
      </c>
    </row>
    <row r="16" spans="1:15">
      <c r="B16" s="21" t="s">
        <v>109</v>
      </c>
      <c r="C16" s="62"/>
      <c r="D16" s="47">
        <v>-180150.83849536316</v>
      </c>
      <c r="E16" s="47">
        <v>-184020.0717500707</v>
      </c>
      <c r="F16" s="47">
        <v>-202728.88329990293</v>
      </c>
      <c r="G16" s="47">
        <v>-207476.12603344049</v>
      </c>
      <c r="H16" s="46">
        <v>-197367.95381605122</v>
      </c>
      <c r="I16" s="47">
        <v>-199402.29839025307</v>
      </c>
      <c r="J16" s="47">
        <v>-199475.40681750505</v>
      </c>
      <c r="K16" s="47">
        <v>-213756.82397094087</v>
      </c>
      <c r="L16" s="48">
        <f>+'P&amp;L - Analytic view'!K17</f>
        <v>-207347.5080410949</v>
      </c>
      <c r="N16" s="46">
        <v>-774375.91957877728</v>
      </c>
      <c r="O16" s="48">
        <v>-810002.48299475037</v>
      </c>
    </row>
    <row r="17" spans="1:15">
      <c r="B17" s="21" t="s">
        <v>58</v>
      </c>
      <c r="C17" s="62"/>
      <c r="D17" s="47">
        <v>1412.0344358980606</v>
      </c>
      <c r="E17" s="47">
        <v>1734.1119852429515</v>
      </c>
      <c r="F17" s="47">
        <v>5340.8806963560646</v>
      </c>
      <c r="G17" s="47">
        <v>1633.3419447030828</v>
      </c>
      <c r="H17" s="46">
        <v>1410.821724353857</v>
      </c>
      <c r="I17" s="47">
        <v>1317.3870664418673</v>
      </c>
      <c r="J17" s="47">
        <v>1264.3012492227431</v>
      </c>
      <c r="K17" s="47">
        <v>5200.5756374569828</v>
      </c>
      <c r="L17" s="48">
        <v>2205.3277952174749</v>
      </c>
      <c r="N17" s="46">
        <v>10120.36906220016</v>
      </c>
      <c r="O17" s="48">
        <v>9193.0856774754502</v>
      </c>
    </row>
    <row r="18" spans="1:15">
      <c r="B18" s="21" t="s">
        <v>108</v>
      </c>
      <c r="C18" s="62"/>
      <c r="D18" s="47">
        <v>68793.211271834603</v>
      </c>
      <c r="E18" s="47">
        <v>71566.25133225217</v>
      </c>
      <c r="F18" s="47">
        <v>70057.886812954166</v>
      </c>
      <c r="G18" s="47">
        <v>72950.088921685485</v>
      </c>
      <c r="H18" s="46">
        <v>79788.667026481795</v>
      </c>
      <c r="I18" s="47">
        <v>76762.334325688775</v>
      </c>
      <c r="J18" s="47">
        <v>73421.563283249561</v>
      </c>
      <c r="K18" s="47">
        <v>79195.8692512407</v>
      </c>
      <c r="L18" s="48">
        <f>+'P&amp;L - Analytic view'!K8</f>
        <v>85028.551265330738</v>
      </c>
      <c r="N18" s="46">
        <v>283367.43833872641</v>
      </c>
      <c r="O18" s="48">
        <v>309168.43388666085</v>
      </c>
    </row>
    <row r="19" spans="1:15" ht="12.75" thickBot="1">
      <c r="B19" s="10" t="s">
        <v>110</v>
      </c>
      <c r="C19" s="63" t="s">
        <v>77</v>
      </c>
      <c r="D19" s="12">
        <f t="shared" ref="D19:F19" si="4">SUM(D16:D18)</f>
        <v>-109945.59278763049</v>
      </c>
      <c r="E19" s="12">
        <f t="shared" si="4"/>
        <v>-110719.70843257557</v>
      </c>
      <c r="F19" s="12">
        <f t="shared" si="4"/>
        <v>-127330.1157905927</v>
      </c>
      <c r="G19" s="12">
        <f t="shared" ref="G19" si="5">SUM(G16:G18)</f>
        <v>-132892.69516705192</v>
      </c>
      <c r="H19" s="11">
        <f>SUM(H16:H18)</f>
        <v>-116168.46506521557</v>
      </c>
      <c r="I19" s="12">
        <f>SUM(I16:I18)</f>
        <v>-121322.57699812241</v>
      </c>
      <c r="J19" s="12">
        <f>SUM(J16:J18)</f>
        <v>-124789.54228503274</v>
      </c>
      <c r="K19" s="12">
        <f>SUM(K16:K18)</f>
        <v>-129360.37908224318</v>
      </c>
      <c r="L19" s="19">
        <f>SUM(L16:L18)</f>
        <v>-120113.62898054668</v>
      </c>
      <c r="N19" s="11">
        <f>SUM(N16:N18)</f>
        <v>-480888.11217785068</v>
      </c>
      <c r="O19" s="19">
        <f>SUM(O16:O18)</f>
        <v>-491640.96343061409</v>
      </c>
    </row>
    <row r="20" spans="1:15">
      <c r="B20" s="2" t="s">
        <v>67</v>
      </c>
      <c r="C20" s="62"/>
      <c r="D20" s="47">
        <v>37390.598157676868</v>
      </c>
      <c r="E20" s="47">
        <v>40864.232792773342</v>
      </c>
      <c r="F20" s="47">
        <v>46945.884307694592</v>
      </c>
      <c r="G20" s="47">
        <v>46267.803552501457</v>
      </c>
      <c r="H20" s="46">
        <v>42297.413285250121</v>
      </c>
      <c r="I20" s="47">
        <v>47580.542294735831</v>
      </c>
      <c r="J20" s="47">
        <v>50002.027452504291</v>
      </c>
      <c r="K20" s="47">
        <v>49610.362242786534</v>
      </c>
      <c r="L20" s="48">
        <v>44388.815129808696</v>
      </c>
      <c r="N20" s="46">
        <v>171468.51881064626</v>
      </c>
      <c r="O20" s="48">
        <v>189490.34527527678</v>
      </c>
    </row>
    <row r="21" spans="1:15" ht="12.75" thickBot="1">
      <c r="A21" s="14"/>
      <c r="B21" s="10" t="s">
        <v>111</v>
      </c>
      <c r="C21" s="63" t="s">
        <v>78</v>
      </c>
      <c r="D21" s="12">
        <f t="shared" ref="D21:F21" si="6">D19+D20</f>
        <v>-72554.994629953624</v>
      </c>
      <c r="E21" s="12">
        <f t="shared" si="6"/>
        <v>-69855.475639802229</v>
      </c>
      <c r="F21" s="12">
        <f t="shared" si="6"/>
        <v>-80384.231482898103</v>
      </c>
      <c r="G21" s="12">
        <f t="shared" ref="G21" si="7">G19+G20</f>
        <v>-86624.891614550463</v>
      </c>
      <c r="H21" s="11">
        <f>+H20+H19</f>
        <v>-73871.051779965448</v>
      </c>
      <c r="I21" s="12">
        <f>+I20+I19</f>
        <v>-73742.034703386584</v>
      </c>
      <c r="J21" s="12">
        <f>+J20+J19</f>
        <v>-74787.514832528454</v>
      </c>
      <c r="K21" s="12">
        <f>+K20+K19</f>
        <v>-79750.016839456643</v>
      </c>
      <c r="L21" s="19">
        <f>+L20+L19</f>
        <v>-75724.813850737992</v>
      </c>
      <c r="N21" s="11">
        <f>N19+N20</f>
        <v>-309419.59336720442</v>
      </c>
      <c r="O21" s="19">
        <f>O19+O20</f>
        <v>-302150.61815533729</v>
      </c>
    </row>
    <row r="22" spans="1:15">
      <c r="B22" s="53"/>
      <c r="C22" s="64"/>
      <c r="D22" s="65"/>
      <c r="E22" s="65"/>
      <c r="F22" s="65"/>
      <c r="G22" s="65"/>
      <c r="H22" s="65"/>
      <c r="I22" s="65"/>
      <c r="J22" s="65"/>
      <c r="K22" s="65"/>
      <c r="L22" s="65"/>
      <c r="N22" s="65"/>
      <c r="O22" s="65"/>
    </row>
    <row r="23" spans="1:15">
      <c r="B23" s="3" t="s">
        <v>51</v>
      </c>
      <c r="C23" s="60"/>
      <c r="D23" s="4" t="s">
        <v>124</v>
      </c>
      <c r="E23" s="4" t="s">
        <v>125</v>
      </c>
      <c r="F23" s="4" t="s">
        <v>126</v>
      </c>
      <c r="G23" s="4" t="s">
        <v>128</v>
      </c>
      <c r="H23" s="4" t="str">
        <f>H15</f>
        <v>Q1 2023</v>
      </c>
      <c r="I23" s="4" t="str">
        <f>I15</f>
        <v>Q2 2023</v>
      </c>
      <c r="J23" s="4" t="str">
        <f>J15</f>
        <v>Q3 2023</v>
      </c>
      <c r="K23" s="4" t="str">
        <f>K15</f>
        <v>Q4 2023</v>
      </c>
      <c r="L23" s="66" t="str">
        <f>L15</f>
        <v>Q1 2024</v>
      </c>
      <c r="N23" s="4" t="str">
        <f>N15</f>
        <v>FY 2022</v>
      </c>
      <c r="O23" s="4" t="str">
        <f>O15</f>
        <v>FY 2023</v>
      </c>
    </row>
    <row r="24" spans="1:15">
      <c r="B24" s="68" t="s">
        <v>70</v>
      </c>
      <c r="C24" s="69"/>
      <c r="D24" s="71">
        <f t="shared" ref="D24:K24" si="8">-(D9+D10)/D4</f>
        <v>0.3153341338294493</v>
      </c>
      <c r="E24" s="71">
        <f t="shared" si="8"/>
        <v>0.32433958305059513</v>
      </c>
      <c r="F24" s="71">
        <f t="shared" si="8"/>
        <v>0.41807984391823638</v>
      </c>
      <c r="G24" s="71">
        <f t="shared" si="8"/>
        <v>0.35471515207181614</v>
      </c>
      <c r="H24" s="70">
        <f t="shared" si="8"/>
        <v>0.40743976015825206</v>
      </c>
      <c r="I24" s="71">
        <f t="shared" si="8"/>
        <v>0.38101271794364261</v>
      </c>
      <c r="J24" s="71">
        <f t="shared" si="8"/>
        <v>0.37541315171798256</v>
      </c>
      <c r="K24" s="71">
        <f t="shared" si="8"/>
        <v>0.26177172285552397</v>
      </c>
      <c r="L24" s="72">
        <f t="shared" ref="L24" si="9">-(L9+L10)/L4</f>
        <v>0.33193433632834318</v>
      </c>
      <c r="N24" s="70">
        <f>-(N9+N10)/N4</f>
        <v>0.35475537972932325</v>
      </c>
      <c r="O24" s="72">
        <f>-(O9+O10)/O4</f>
        <v>0.35793811281847004</v>
      </c>
    </row>
    <row r="25" spans="1:15" ht="12.75" thickBot="1">
      <c r="B25" s="73" t="s">
        <v>71</v>
      </c>
      <c r="C25" s="74"/>
      <c r="D25" s="73">
        <f t="shared" ref="D25:K25" si="10">-D13/D6</f>
        <v>0.40283718494359411</v>
      </c>
      <c r="E25" s="73">
        <f t="shared" si="10"/>
        <v>0.32950032603615448</v>
      </c>
      <c r="F25" s="73">
        <f t="shared" si="10"/>
        <v>0.42987978708875418</v>
      </c>
      <c r="G25" s="73">
        <f t="shared" si="10"/>
        <v>0.42030029867358903</v>
      </c>
      <c r="H25" s="75">
        <f t="shared" si="10"/>
        <v>0.40645190125579672</v>
      </c>
      <c r="I25" s="73">
        <f t="shared" si="10"/>
        <v>0.39998172192225961</v>
      </c>
      <c r="J25" s="73">
        <f t="shared" si="10"/>
        <v>0.40020037499269084</v>
      </c>
      <c r="K25" s="73">
        <f t="shared" si="10"/>
        <v>0.29603237240899566</v>
      </c>
      <c r="L25" s="76">
        <f t="shared" ref="L25" si="11">-L13/L6</f>
        <v>0.35774450483700332</v>
      </c>
      <c r="N25" s="75">
        <f>-N13/N6</f>
        <v>0.39660766709876749</v>
      </c>
      <c r="O25" s="76">
        <f>-O13/O6</f>
        <v>0.3768685484335163</v>
      </c>
    </row>
    <row r="26" spans="1:15">
      <c r="B26" s="36" t="s">
        <v>68</v>
      </c>
      <c r="C26" s="77"/>
      <c r="D26" s="79">
        <f t="shared" ref="D26:K26" si="12">-D19/D4</f>
        <v>0.30611307116714875</v>
      </c>
      <c r="E26" s="79">
        <f t="shared" si="12"/>
        <v>0.29605011542291754</v>
      </c>
      <c r="F26" s="79">
        <f t="shared" si="12"/>
        <v>0.3155910553393963</v>
      </c>
      <c r="G26" s="79">
        <f t="shared" si="12"/>
        <v>0.35060263759351601</v>
      </c>
      <c r="H26" s="78">
        <f t="shared" si="12"/>
        <v>0.29384057342921643</v>
      </c>
      <c r="I26" s="79">
        <f t="shared" si="12"/>
        <v>0.29752891870665737</v>
      </c>
      <c r="J26" s="79">
        <f t="shared" si="12"/>
        <v>0.32438254044733933</v>
      </c>
      <c r="K26" s="79">
        <f t="shared" si="12"/>
        <v>0.34844388019945832</v>
      </c>
      <c r="L26" s="80">
        <f t="shared" ref="L26" si="13">-L19/L4</f>
        <v>0.31721601569889757</v>
      </c>
      <c r="N26" s="78">
        <f>-N19/N4</f>
        <v>0.31727911605810699</v>
      </c>
      <c r="O26" s="80">
        <f>-O19/O4</f>
        <v>0.31534388197871099</v>
      </c>
    </row>
    <row r="27" spans="1:15" ht="12.75" thickBot="1">
      <c r="B27" s="73" t="s">
        <v>69</v>
      </c>
      <c r="C27" s="74"/>
      <c r="D27" s="73">
        <f t="shared" ref="D27:K27" si="14">-D21/D6</f>
        <v>0.27772464047133505</v>
      </c>
      <c r="E27" s="73">
        <f t="shared" si="14"/>
        <v>0.25853156568943819</v>
      </c>
      <c r="F27" s="73">
        <f t="shared" si="14"/>
        <v>0.26809661885868097</v>
      </c>
      <c r="G27" s="73">
        <f t="shared" si="14"/>
        <v>0.31435004645565867</v>
      </c>
      <c r="H27" s="75">
        <f t="shared" si="14"/>
        <v>0.25689294205797059</v>
      </c>
      <c r="I27" s="73">
        <f t="shared" si="14"/>
        <v>0.24761099001361606</v>
      </c>
      <c r="J27" s="73">
        <f t="shared" si="14"/>
        <v>0.26823339696981791</v>
      </c>
      <c r="K27" s="73">
        <f t="shared" si="14"/>
        <v>0.29442897036277388</v>
      </c>
      <c r="L27" s="76">
        <f t="shared" ref="L27" si="15">-L21/L6</f>
        <v>0.27314835382416197</v>
      </c>
      <c r="N27" s="75">
        <f>-N21/N6</f>
        <v>0.27954965035831653</v>
      </c>
      <c r="O27" s="76">
        <f>-O21/O6</f>
        <v>0.26620067683541321</v>
      </c>
    </row>
    <row r="28" spans="1:15">
      <c r="B28" s="36" t="s">
        <v>61</v>
      </c>
      <c r="C28" s="77"/>
      <c r="D28" s="79">
        <f t="shared" ref="D28:F29" si="16">D24+D26</f>
        <v>0.621447204996598</v>
      </c>
      <c r="E28" s="79">
        <f t="shared" si="16"/>
        <v>0.62038969847351266</v>
      </c>
      <c r="F28" s="79">
        <f t="shared" si="16"/>
        <v>0.73367089925763262</v>
      </c>
      <c r="G28" s="79">
        <f t="shared" ref="G28" si="17">G24+G26</f>
        <v>0.70531778966533221</v>
      </c>
      <c r="H28" s="78">
        <f t="shared" ref="H28:I28" si="18">H24+H26</f>
        <v>0.70128033358746844</v>
      </c>
      <c r="I28" s="79">
        <f t="shared" si="18"/>
        <v>0.67854163665029998</v>
      </c>
      <c r="J28" s="79">
        <f t="shared" ref="J28:K28" si="19">J24+J26</f>
        <v>0.69979569216532189</v>
      </c>
      <c r="K28" s="79">
        <f t="shared" si="19"/>
        <v>0.61021560305498235</v>
      </c>
      <c r="L28" s="80">
        <f t="shared" ref="L28" si="20">L24+L26</f>
        <v>0.64915035202724081</v>
      </c>
      <c r="N28" s="78">
        <f t="shared" ref="N28:O28" si="21">N24+N26</f>
        <v>0.67203449578743024</v>
      </c>
      <c r="O28" s="80">
        <f t="shared" si="21"/>
        <v>0.67328199479718109</v>
      </c>
    </row>
    <row r="29" spans="1:15" ht="12.75" thickBot="1">
      <c r="B29" s="81" t="s">
        <v>72</v>
      </c>
      <c r="C29" s="82"/>
      <c r="D29" s="81">
        <f t="shared" si="16"/>
        <v>0.68056182541492916</v>
      </c>
      <c r="E29" s="81">
        <f t="shared" si="16"/>
        <v>0.58803189172559267</v>
      </c>
      <c r="F29" s="81">
        <f t="shared" si="16"/>
        <v>0.69797640594743515</v>
      </c>
      <c r="G29" s="81">
        <f t="shared" ref="G29" si="22">G25+G27</f>
        <v>0.73465034512924765</v>
      </c>
      <c r="H29" s="83">
        <f t="shared" ref="H29:I29" si="23">H25+H27</f>
        <v>0.66334484331376731</v>
      </c>
      <c r="I29" s="81">
        <f t="shared" si="23"/>
        <v>0.64759271193587564</v>
      </c>
      <c r="J29" s="81">
        <f t="shared" ref="J29:K29" si="24">J25+J27</f>
        <v>0.66843377196250875</v>
      </c>
      <c r="K29" s="81">
        <f t="shared" si="24"/>
        <v>0.59046134277176954</v>
      </c>
      <c r="L29" s="84">
        <f t="shared" ref="L29" si="25">L25+L27</f>
        <v>0.63089285866116529</v>
      </c>
      <c r="N29" s="83">
        <f t="shared" ref="N29:O29" si="26">N25+N27</f>
        <v>0.67615731745708407</v>
      </c>
      <c r="O29" s="84">
        <f t="shared" si="26"/>
        <v>0.64306922526892951</v>
      </c>
    </row>
    <row r="30" spans="1:15">
      <c r="C30" s="62"/>
    </row>
    <row r="31" spans="1:15">
      <c r="C31" s="2"/>
      <c r="D31" s="85"/>
      <c r="E31" s="85"/>
      <c r="F31" s="85"/>
      <c r="G31" s="85"/>
      <c r="H31" s="85"/>
      <c r="I31" s="85"/>
      <c r="J31" s="85"/>
      <c r="K31" s="85"/>
      <c r="L31" s="85"/>
      <c r="N31" s="85"/>
      <c r="O31" s="85"/>
    </row>
    <row r="32" spans="1:15">
      <c r="C32" s="2"/>
      <c r="D32" s="85"/>
      <c r="E32" s="85"/>
      <c r="F32" s="85"/>
      <c r="G32" s="85"/>
      <c r="H32" s="85"/>
      <c r="I32" s="85"/>
      <c r="J32" s="85"/>
      <c r="K32" s="85"/>
      <c r="L32" s="85"/>
    </row>
    <row r="33" spans="3:12">
      <c r="C33" s="2"/>
      <c r="D33" s="85"/>
      <c r="E33" s="85"/>
      <c r="F33" s="85"/>
      <c r="G33" s="85"/>
      <c r="H33" s="85"/>
      <c r="I33" s="85"/>
      <c r="J33" s="85"/>
      <c r="K33" s="85"/>
      <c r="L33" s="85"/>
    </row>
    <row r="34" spans="3:12">
      <c r="C34" s="2"/>
      <c r="D34" s="85"/>
      <c r="E34" s="85"/>
      <c r="F34" s="85"/>
      <c r="G34" s="85"/>
      <c r="H34" s="85"/>
      <c r="I34" s="85"/>
      <c r="J34" s="85"/>
      <c r="K34" s="85"/>
      <c r="L34" s="85"/>
    </row>
    <row r="35" spans="3:12">
      <c r="C35" s="2"/>
      <c r="D35" s="85"/>
      <c r="E35" s="85"/>
      <c r="F35" s="85"/>
      <c r="G35" s="85"/>
      <c r="H35" s="85"/>
      <c r="I35" s="85"/>
      <c r="J35" s="85"/>
      <c r="K35" s="85"/>
      <c r="L35" s="85"/>
    </row>
    <row r="36" spans="3:12">
      <c r="D36" s="85"/>
      <c r="E36" s="85"/>
      <c r="F36" s="85"/>
      <c r="G36" s="85"/>
      <c r="H36" s="85"/>
      <c r="I36" s="85"/>
      <c r="J36" s="85"/>
      <c r="K36" s="85"/>
      <c r="L36" s="85"/>
    </row>
    <row r="37" spans="3:12">
      <c r="D37" s="85"/>
      <c r="E37" s="85"/>
      <c r="F37" s="85"/>
      <c r="G37" s="85"/>
      <c r="H37" s="85"/>
      <c r="I37" s="85"/>
      <c r="J37" s="85"/>
      <c r="K37" s="85"/>
      <c r="L37" s="85"/>
    </row>
  </sheetData>
  <mergeCells count="2">
    <mergeCell ref="D2:G2"/>
    <mergeCell ref="H2:L2"/>
  </mergeCells>
  <conditionalFormatting sqref="L4:L6 L9:L13 N9:O13">
    <cfRule type="containsBlanks" dxfId="8" priority="2">
      <formula>LEN(TRIM(L4))=0</formula>
    </cfRule>
  </conditionalFormatting>
  <conditionalFormatting sqref="L16:L21">
    <cfRule type="containsBlanks" dxfId="7" priority="3">
      <formula>LEN(TRIM(L16))=0</formula>
    </cfRule>
  </conditionalFormatting>
  <conditionalFormatting sqref="N4:O6">
    <cfRule type="containsBlanks" dxfId="6" priority="26">
      <formula>LEN(TRIM(N4))=0</formula>
    </cfRule>
  </conditionalFormatting>
  <conditionalFormatting sqref="N16:O21">
    <cfRule type="containsBlanks" dxfId="5" priority="27">
      <formula>LEN(TRIM(N16))=0</formula>
    </cfRule>
  </conditionalFormatting>
  <pageMargins left="0.7" right="0.7" top="0.75" bottom="0.75" header="0.3" footer="0.3"/>
  <pageSetup paperSize="9" scale="57" orientation="landscape" r:id="rId1"/>
  <customProperties>
    <customPr name="EpmWorksheetKeyString_GUID" r:id="rId2"/>
    <customPr name="layoutContexts" r:id="rId3"/>
    <customPr name="pages" r:id="rId4"/>
    <customPr name="SaveUndoMode" r:id="rId5"/>
    <customPr name="screen" r:id="rId6"/>
  </customProperties>
  <ignoredErrors>
    <ignoredError sqref="G14:J15 G19:J19 G16:H16 G17:H17 G18:H18 G21:J23 G20:H20 G25:J29 G13:H13 J13" 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4"/>
  <sheetViews>
    <sheetView showGridLines="0" zoomScaleNormal="100" workbookViewId="0">
      <selection activeCell="B1" sqref="B1"/>
    </sheetView>
  </sheetViews>
  <sheetFormatPr baseColWidth="10" defaultColWidth="11.42578125" defaultRowHeight="12.75" customHeight="1"/>
  <cols>
    <col min="1" max="1" width="3.85546875" style="21" customWidth="1"/>
    <col min="2" max="2" width="31" style="21" bestFit="1" customWidth="1"/>
    <col min="3" max="11" width="10.140625" style="21" customWidth="1"/>
    <col min="12" max="12" width="3" style="21" customWidth="1"/>
    <col min="13" max="13" width="17.5703125" style="21" bestFit="1" customWidth="1"/>
    <col min="14" max="14" width="16.140625" style="21" customWidth="1"/>
    <col min="15" max="15" width="2.5703125" style="21" customWidth="1"/>
    <col min="16" max="16384" width="11.42578125" style="21"/>
  </cols>
  <sheetData>
    <row r="1" spans="1:15" s="2" customFormat="1" thickBot="1">
      <c r="A1" s="14"/>
      <c r="B1" s="1" t="s">
        <v>132</v>
      </c>
    </row>
    <row r="2" spans="1:15" ht="12.75" customHeight="1" thickBot="1">
      <c r="B2" s="86"/>
      <c r="C2" s="117" t="s">
        <v>159</v>
      </c>
      <c r="D2" s="118"/>
      <c r="E2" s="118"/>
      <c r="F2" s="119"/>
      <c r="G2" s="117" t="s">
        <v>129</v>
      </c>
      <c r="H2" s="118"/>
      <c r="I2" s="118"/>
      <c r="J2" s="118"/>
      <c r="K2" s="119"/>
      <c r="M2" s="111" t="s">
        <v>159</v>
      </c>
      <c r="N2" s="111" t="s">
        <v>129</v>
      </c>
    </row>
    <row r="3" spans="1:15" ht="12.75" customHeight="1">
      <c r="B3" s="3" t="s">
        <v>51</v>
      </c>
      <c r="C3" s="4" t="s">
        <v>124</v>
      </c>
      <c r="D3" s="4" t="s">
        <v>125</v>
      </c>
      <c r="E3" s="4" t="s">
        <v>126</v>
      </c>
      <c r="F3" s="4" t="s">
        <v>128</v>
      </c>
      <c r="G3" s="4" t="s">
        <v>136</v>
      </c>
      <c r="H3" s="4" t="s">
        <v>148</v>
      </c>
      <c r="I3" s="4" t="s">
        <v>154</v>
      </c>
      <c r="J3" s="4" t="s">
        <v>156</v>
      </c>
      <c r="K3" s="5" t="s">
        <v>160</v>
      </c>
      <c r="L3" s="87"/>
      <c r="M3" s="25" t="s">
        <v>127</v>
      </c>
      <c r="N3" s="25" t="s">
        <v>157</v>
      </c>
      <c r="O3" s="87"/>
    </row>
    <row r="4" spans="1:15" ht="12.75" customHeight="1">
      <c r="B4" s="88" t="s">
        <v>79</v>
      </c>
      <c r="C4" s="47">
        <v>94711.358981178215</v>
      </c>
      <c r="D4" s="47">
        <v>92755.808642861011</v>
      </c>
      <c r="E4" s="47">
        <v>92655.535419355947</v>
      </c>
      <c r="F4" s="47">
        <v>92934.583177048757</v>
      </c>
      <c r="G4" s="46">
        <v>102178.00801091026</v>
      </c>
      <c r="H4" s="47">
        <v>97905.00266510951</v>
      </c>
      <c r="I4" s="47">
        <v>91249.993103190354</v>
      </c>
      <c r="J4" s="47">
        <v>88223.889249855463</v>
      </c>
      <c r="K4" s="55">
        <v>97846.149000000005</v>
      </c>
      <c r="L4" s="87"/>
      <c r="M4" s="112">
        <v>373057.2862204439</v>
      </c>
      <c r="N4" s="55">
        <v>379556.89302906557</v>
      </c>
      <c r="O4" s="87"/>
    </row>
    <row r="5" spans="1:15" ht="12.75" customHeight="1">
      <c r="B5" s="36" t="s">
        <v>86</v>
      </c>
      <c r="C5" s="38">
        <v>79779.057975850781</v>
      </c>
      <c r="D5" s="38">
        <v>87001.356575749931</v>
      </c>
      <c r="E5" s="38">
        <v>103907.99717595933</v>
      </c>
      <c r="F5" s="38">
        <v>88938.952869448491</v>
      </c>
      <c r="G5" s="37">
        <v>96607.208415966918</v>
      </c>
      <c r="H5" s="38">
        <v>97701.798519027201</v>
      </c>
      <c r="I5" s="38">
        <v>95442.556784627159</v>
      </c>
      <c r="J5" s="38">
        <v>90323.575785294626</v>
      </c>
      <c r="K5" s="55">
        <v>91706.553330292663</v>
      </c>
      <c r="L5" s="87"/>
      <c r="M5" s="112">
        <v>359627.36459700851</v>
      </c>
      <c r="N5" s="55">
        <v>380075.13950491592</v>
      </c>
      <c r="O5" s="87"/>
    </row>
    <row r="6" spans="1:15" ht="12.75" customHeight="1">
      <c r="B6" s="36" t="s">
        <v>80</v>
      </c>
      <c r="C6" s="38">
        <v>46938.567985001675</v>
      </c>
      <c r="D6" s="38">
        <v>42575.83779787516</v>
      </c>
      <c r="E6" s="38">
        <v>48513.879313765967</v>
      </c>
      <c r="F6" s="38">
        <v>43930.466256725224</v>
      </c>
      <c r="G6" s="37">
        <v>45020.186086330301</v>
      </c>
      <c r="H6" s="38">
        <v>46090.347592817277</v>
      </c>
      <c r="I6" s="38">
        <v>40960.309540033595</v>
      </c>
      <c r="J6" s="38">
        <v>44987.597324527851</v>
      </c>
      <c r="K6" s="55">
        <v>45122.593882702437</v>
      </c>
      <c r="L6" s="87"/>
      <c r="M6" s="112">
        <v>181958.75135336802</v>
      </c>
      <c r="N6" s="55">
        <v>177058.44054370903</v>
      </c>
      <c r="O6" s="87"/>
    </row>
    <row r="7" spans="1:15" ht="12.75" customHeight="1">
      <c r="B7" s="36" t="s">
        <v>81</v>
      </c>
      <c r="C7" s="38">
        <v>115913.85015919477</v>
      </c>
      <c r="D7" s="38">
        <v>120871.06421587328</v>
      </c>
      <c r="E7" s="38">
        <v>122909.04633644513</v>
      </c>
      <c r="F7" s="38">
        <v>125009.3031796638</v>
      </c>
      <c r="G7" s="37">
        <v>133175.82821332107</v>
      </c>
      <c r="H7" s="38">
        <v>133783.33395520778</v>
      </c>
      <c r="I7" s="38">
        <v>131770.1846307762</v>
      </c>
      <c r="J7" s="38">
        <v>127556.06735723905</v>
      </c>
      <c r="K7" s="55">
        <v>138877.47258974786</v>
      </c>
      <c r="L7" s="87"/>
      <c r="M7" s="112">
        <v>484703.26389117696</v>
      </c>
      <c r="N7" s="55">
        <v>526285.41415654414</v>
      </c>
      <c r="O7" s="87"/>
    </row>
    <row r="8" spans="1:15" ht="12.75" customHeight="1">
      <c r="B8" s="36" t="s">
        <v>82</v>
      </c>
      <c r="C8" s="38">
        <v>36218.978256962451</v>
      </c>
      <c r="D8" s="38">
        <v>43515.43392430005</v>
      </c>
      <c r="E8" s="38">
        <v>43698.769667196444</v>
      </c>
      <c r="F8" s="38">
        <v>44958.18868129301</v>
      </c>
      <c r="G8" s="37">
        <v>41947.017498675603</v>
      </c>
      <c r="H8" s="38">
        <v>43491.707094430109</v>
      </c>
      <c r="I8" s="38">
        <v>42923.418538433878</v>
      </c>
      <c r="J8" s="38">
        <v>43487.632704827403</v>
      </c>
      <c r="K8" s="55">
        <v>42629.728893329455</v>
      </c>
      <c r="L8" s="87"/>
      <c r="M8" s="112">
        <v>168391.37052975196</v>
      </c>
      <c r="N8" s="55">
        <v>171849.77583636701</v>
      </c>
      <c r="O8" s="87"/>
    </row>
    <row r="9" spans="1:15" ht="12.75" customHeight="1">
      <c r="B9" s="36" t="s">
        <v>83</v>
      </c>
      <c r="C9" s="38">
        <v>22867.164763388308</v>
      </c>
      <c r="D9" s="38">
        <v>25339.449870369361</v>
      </c>
      <c r="E9" s="38">
        <v>28481.278081671233</v>
      </c>
      <c r="F9" s="38">
        <v>24075.457268236249</v>
      </c>
      <c r="G9" s="37">
        <v>26408.427801138125</v>
      </c>
      <c r="H9" s="38">
        <v>28050.820095202169</v>
      </c>
      <c r="I9" s="38">
        <v>22053.288873282603</v>
      </c>
      <c r="J9" s="38">
        <v>23790.760831108371</v>
      </c>
      <c r="K9" s="55">
        <v>18606.128816618362</v>
      </c>
      <c r="L9" s="87"/>
      <c r="M9" s="112">
        <v>100763.34998366515</v>
      </c>
      <c r="N9" s="55">
        <v>100303.29760073127</v>
      </c>
      <c r="O9" s="87"/>
    </row>
    <row r="10" spans="1:15" ht="12.75" customHeight="1">
      <c r="B10" s="89" t="s">
        <v>84</v>
      </c>
      <c r="C10" s="91">
        <v>31530.839033600027</v>
      </c>
      <c r="D10" s="91">
        <v>33497.049555645834</v>
      </c>
      <c r="E10" s="91">
        <v>33356.921543910918</v>
      </c>
      <c r="F10" s="91">
        <v>32143.911623789649</v>
      </c>
      <c r="G10" s="90">
        <v>29797.207317585118</v>
      </c>
      <c r="H10" s="91">
        <v>37506.668585108499</v>
      </c>
      <c r="I10" s="91">
        <v>33720.513885284832</v>
      </c>
      <c r="J10" s="91">
        <v>32078.035103085527</v>
      </c>
      <c r="K10" s="55">
        <v>28879.271258651297</v>
      </c>
      <c r="L10" s="87"/>
      <c r="M10" s="112">
        <v>130528.72175694643</v>
      </c>
      <c r="N10" s="55">
        <v>133102.42489106397</v>
      </c>
      <c r="O10" s="87"/>
    </row>
    <row r="11" spans="1:15" ht="12.75" customHeight="1" thickBot="1">
      <c r="B11" s="81" t="s">
        <v>135</v>
      </c>
      <c r="C11" s="51">
        <f t="shared" ref="C11:D11" si="0">SUM(C4:C10)</f>
        <v>427959.81715517619</v>
      </c>
      <c r="D11" s="51">
        <f t="shared" si="0"/>
        <v>445556.00058267469</v>
      </c>
      <c r="E11" s="51">
        <f t="shared" ref="E11:I11" si="1">SUM(E4:E10)</f>
        <v>473523.42753830494</v>
      </c>
      <c r="F11" s="51">
        <f t="shared" si="1"/>
        <v>451990.86305620515</v>
      </c>
      <c r="G11" s="50">
        <f t="shared" si="1"/>
        <v>475133.88334392745</v>
      </c>
      <c r="H11" s="51">
        <f t="shared" si="1"/>
        <v>484529.67850690254</v>
      </c>
      <c r="I11" s="51">
        <f t="shared" si="1"/>
        <v>458120.26535562862</v>
      </c>
      <c r="J11" s="51">
        <f t="shared" ref="J11:K11" si="2">SUM(J4:J10)</f>
        <v>450447.55835593829</v>
      </c>
      <c r="K11" s="52">
        <f t="shared" si="2"/>
        <v>463667.89777134202</v>
      </c>
      <c r="L11" s="92"/>
      <c r="M11" s="50">
        <f>SUM(M4:M10)</f>
        <v>1799030.1083323611</v>
      </c>
      <c r="N11" s="52">
        <f>SUM(N4:N10)</f>
        <v>1868231.3855623968</v>
      </c>
      <c r="O11" s="92"/>
    </row>
    <row r="12" spans="1:15" ht="12.75" customHeight="1">
      <c r="C12" s="93"/>
      <c r="D12" s="93"/>
      <c r="E12" s="93"/>
      <c r="F12" s="93"/>
      <c r="G12" s="93"/>
      <c r="H12" s="93"/>
      <c r="I12" s="93"/>
      <c r="J12" s="93"/>
      <c r="K12" s="93"/>
      <c r="L12" s="93"/>
      <c r="M12" s="93"/>
      <c r="N12" s="93"/>
      <c r="O12" s="93"/>
    </row>
    <row r="14" spans="1:15" thickBot="1">
      <c r="B14" s="1" t="s">
        <v>87</v>
      </c>
    </row>
    <row r="15" spans="1:15" ht="12.75" customHeight="1" thickBot="1">
      <c r="C15" s="117" t="s">
        <v>159</v>
      </c>
      <c r="D15" s="118"/>
      <c r="E15" s="118"/>
      <c r="F15" s="119"/>
      <c r="G15" s="117" t="s">
        <v>129</v>
      </c>
      <c r="H15" s="118"/>
      <c r="I15" s="118"/>
      <c r="J15" s="118"/>
      <c r="K15" s="119"/>
      <c r="M15" s="111" t="s">
        <v>159</v>
      </c>
      <c r="N15" s="111" t="s">
        <v>129</v>
      </c>
    </row>
    <row r="16" spans="1:15" ht="12.75" customHeight="1">
      <c r="B16" s="3" t="s">
        <v>51</v>
      </c>
      <c r="C16" s="4" t="str">
        <f t="shared" ref="C16" si="3">+C3</f>
        <v>Q1 2022</v>
      </c>
      <c r="D16" s="4" t="str">
        <f t="shared" ref="D16:E16" si="4">+D3</f>
        <v>Q2 2022</v>
      </c>
      <c r="E16" s="4" t="str">
        <f t="shared" si="4"/>
        <v>Q3 2022</v>
      </c>
      <c r="F16" s="4" t="str">
        <f t="shared" ref="F16" si="5">+F3</f>
        <v>Q4 2022</v>
      </c>
      <c r="G16" s="4" t="str">
        <f>G3</f>
        <v>Q1 2023</v>
      </c>
      <c r="H16" s="4" t="str">
        <f>H3</f>
        <v>Q2 2023</v>
      </c>
      <c r="I16" s="4" t="str">
        <f>I3</f>
        <v>Q3 2023</v>
      </c>
      <c r="J16" s="4" t="str">
        <f>J3</f>
        <v>Q4 2023</v>
      </c>
      <c r="K16" s="66" t="str">
        <f>K3</f>
        <v>Q1 2024</v>
      </c>
      <c r="M16" s="25" t="s">
        <v>127</v>
      </c>
      <c r="N16" s="25" t="s">
        <v>157</v>
      </c>
    </row>
    <row r="17" spans="2:14" ht="12.75" customHeight="1">
      <c r="B17" s="88" t="s">
        <v>79</v>
      </c>
      <c r="C17" s="71">
        <v>0.56196243461170647</v>
      </c>
      <c r="D17" s="71">
        <v>0.5434366365163914</v>
      </c>
      <c r="E17" s="71">
        <v>0.27728946100141971</v>
      </c>
      <c r="F17" s="71">
        <v>0.18253228003575173</v>
      </c>
      <c r="G17" s="70">
        <v>0.24246403797363883</v>
      </c>
      <c r="H17" s="71">
        <v>0.28478065379686973</v>
      </c>
      <c r="I17" s="71">
        <v>0.31746644126217727</v>
      </c>
      <c r="J17" s="71">
        <v>0.2670978286700415</v>
      </c>
      <c r="K17" s="72">
        <v>0.42387555958549683</v>
      </c>
      <c r="M17" s="70">
        <v>0.39151552881771989</v>
      </c>
      <c r="N17" s="72">
        <v>0.27711886962574528</v>
      </c>
    </row>
    <row r="18" spans="2:14" ht="12.75" customHeight="1">
      <c r="B18" s="36" t="s">
        <v>86</v>
      </c>
      <c r="C18" s="79">
        <v>3.6349684315796051E-3</v>
      </c>
      <c r="D18" s="79">
        <v>0.25842123953598228</v>
      </c>
      <c r="E18" s="79">
        <v>0.53062876367947431</v>
      </c>
      <c r="F18" s="79">
        <v>0.47130156951763669</v>
      </c>
      <c r="G18" s="78">
        <v>0.42401154239559963</v>
      </c>
      <c r="H18" s="79">
        <v>0.34665784521146353</v>
      </c>
      <c r="I18" s="79">
        <v>0.32465700432299727</v>
      </c>
      <c r="J18" s="79">
        <v>0.44065968448624793</v>
      </c>
      <c r="K18" s="80">
        <v>0.21624986565730464</v>
      </c>
      <c r="M18" s="70">
        <v>0.3339687444712785</v>
      </c>
      <c r="N18" s="72">
        <v>0.38279976989271008</v>
      </c>
    </row>
    <row r="19" spans="2:14" ht="12.75" customHeight="1">
      <c r="B19" s="36" t="s">
        <v>80</v>
      </c>
      <c r="C19" s="79">
        <v>0.90018232943503118</v>
      </c>
      <c r="D19" s="79">
        <v>-0.1863247548149578</v>
      </c>
      <c r="E19" s="79">
        <v>0.53751676135883442</v>
      </c>
      <c r="F19" s="79">
        <v>0.18117359688308921</v>
      </c>
      <c r="G19" s="78">
        <v>0.26545142958885865</v>
      </c>
      <c r="H19" s="79">
        <v>0.33046881078328055</v>
      </c>
      <c r="I19" s="79">
        <v>0.32486842737602162</v>
      </c>
      <c r="J19" s="79">
        <v>4.201719891368004E-2</v>
      </c>
      <c r="K19" s="80">
        <v>0.3599667142832218</v>
      </c>
      <c r="M19" s="70">
        <v>0.37928386225383837</v>
      </c>
      <c r="N19" s="72">
        <v>0.24049983403095829</v>
      </c>
    </row>
    <row r="20" spans="2:14" ht="12.75" customHeight="1">
      <c r="B20" s="36" t="s">
        <v>81</v>
      </c>
      <c r="C20" s="79">
        <v>0.1148155778312058</v>
      </c>
      <c r="D20" s="79">
        <v>0.70022886030869236</v>
      </c>
      <c r="E20" s="79">
        <v>0.41454838576203623</v>
      </c>
      <c r="F20" s="79">
        <v>0.55767173976015538</v>
      </c>
      <c r="G20" s="78">
        <v>0.29107308706675539</v>
      </c>
      <c r="H20" s="79">
        <v>0.46050139631201453</v>
      </c>
      <c r="I20" s="79">
        <v>0.44638284154449609</v>
      </c>
      <c r="J20" s="79">
        <v>0.40329904942079547</v>
      </c>
      <c r="K20" s="80">
        <v>0.43934143193092223</v>
      </c>
      <c r="M20" s="70">
        <v>0.45066684157687076</v>
      </c>
      <c r="N20" s="72">
        <v>0.40074761116629892</v>
      </c>
    </row>
    <row r="21" spans="2:14" ht="12.75" customHeight="1">
      <c r="B21" s="36" t="s">
        <v>82</v>
      </c>
      <c r="C21" s="79">
        <v>0.13938533254976143</v>
      </c>
      <c r="D21" s="79">
        <v>0.14324401732280365</v>
      </c>
      <c r="E21" s="79">
        <v>0.4724507732303117</v>
      </c>
      <c r="F21" s="79">
        <v>-4.7830045835103169E-4</v>
      </c>
      <c r="G21" s="78">
        <v>0.31810028526081047</v>
      </c>
      <c r="H21" s="79">
        <v>0.27703745445364392</v>
      </c>
      <c r="I21" s="79">
        <v>0.28328946174304537</v>
      </c>
      <c r="J21" s="79">
        <v>0.22275986412594584</v>
      </c>
      <c r="K21" s="80">
        <v>0.33251946215387285</v>
      </c>
      <c r="M21" s="70">
        <v>0.18950658125028266</v>
      </c>
      <c r="N21" s="72">
        <v>0.27472483047602092</v>
      </c>
    </row>
    <row r="22" spans="2:14" ht="12.75" customHeight="1">
      <c r="B22" s="36" t="s">
        <v>83</v>
      </c>
      <c r="C22" s="79">
        <v>0.15041302659243372</v>
      </c>
      <c r="D22" s="79">
        <v>-0.15736828617714849</v>
      </c>
      <c r="E22" s="79">
        <v>0.41159304417868248</v>
      </c>
      <c r="F22" s="79">
        <v>1.6583374383862122</v>
      </c>
      <c r="G22" s="78">
        <v>1.806872904531567</v>
      </c>
      <c r="H22" s="79">
        <v>0.48075606570672064</v>
      </c>
      <c r="I22" s="79">
        <v>0.82640964455214805</v>
      </c>
      <c r="J22" s="79">
        <v>0.13460232078256823</v>
      </c>
      <c r="K22" s="80">
        <v>-0.35826668183292926</v>
      </c>
      <c r="M22" s="70">
        <v>0.50471611301519725</v>
      </c>
      <c r="N22" s="72">
        <v>0.82618406264228172</v>
      </c>
    </row>
    <row r="23" spans="2:14" ht="12.75" customHeight="1">
      <c r="B23" s="89" t="s">
        <v>84</v>
      </c>
      <c r="C23" s="79">
        <v>0.68723804593851767</v>
      </c>
      <c r="D23" s="79">
        <v>-2.0066437311338715E-2</v>
      </c>
      <c r="E23" s="79">
        <v>0.19051849086275977</v>
      </c>
      <c r="F23" s="79">
        <v>-0.52272323471556958</v>
      </c>
      <c r="G23" s="78">
        <v>0.29153389046579142</v>
      </c>
      <c r="H23" s="79">
        <v>0.4968029919207233</v>
      </c>
      <c r="I23" s="79">
        <v>0.25491922942310147</v>
      </c>
      <c r="J23" s="79">
        <v>-0.31565000864646436</v>
      </c>
      <c r="K23" s="80">
        <v>0.39044826621945583</v>
      </c>
      <c r="M23" s="70">
        <v>8.1696366219184219E-2</v>
      </c>
      <c r="N23" s="72">
        <v>0.19876238115150299</v>
      </c>
    </row>
    <row r="24" spans="2:14" ht="12.75" customHeight="1" thickBot="1">
      <c r="B24" s="81" t="s">
        <v>70</v>
      </c>
      <c r="C24" s="81">
        <v>0.31533413382944925</v>
      </c>
      <c r="D24" s="81">
        <v>0.32474066356229792</v>
      </c>
      <c r="E24" s="81">
        <v>0.41770806495606672</v>
      </c>
      <c r="F24" s="81">
        <v>0.35537732620889634</v>
      </c>
      <c r="G24" s="83">
        <v>0.40743976015825195</v>
      </c>
      <c r="H24" s="81">
        <v>0.38101271794364111</v>
      </c>
      <c r="I24" s="81">
        <v>0.37541315171798245</v>
      </c>
      <c r="J24" s="81">
        <v>0.26177172285552397</v>
      </c>
      <c r="K24" s="84">
        <v>0.3319343336984612</v>
      </c>
      <c r="M24" s="83">
        <v>0.35475537972932331</v>
      </c>
      <c r="N24" s="84">
        <v>0.35793811281847004</v>
      </c>
    </row>
  </sheetData>
  <mergeCells count="4">
    <mergeCell ref="C2:F2"/>
    <mergeCell ref="C15:F15"/>
    <mergeCell ref="G2:K2"/>
    <mergeCell ref="G15:K15"/>
  </mergeCells>
  <phoneticPr fontId="87" type="noConversion"/>
  <conditionalFormatting sqref="K4:K11">
    <cfRule type="containsBlanks" dxfId="4" priority="4">
      <formula>LEN(TRIM(K4))=0</formula>
    </cfRule>
  </conditionalFormatting>
  <conditionalFormatting sqref="K17:K24">
    <cfRule type="containsBlanks" dxfId="3" priority="1">
      <formula>LEN(TRIM(K17))=0</formula>
    </cfRule>
  </conditionalFormatting>
  <conditionalFormatting sqref="M4:N11">
    <cfRule type="containsBlanks" dxfId="2" priority="30">
      <formula>LEN(TRIM(M4))=0</formula>
    </cfRule>
  </conditionalFormatting>
  <conditionalFormatting sqref="M17:N24">
    <cfRule type="containsBlanks" dxfId="1" priority="19">
      <formula>LEN(TRIM(M17))=0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zoomScaleNormal="100" workbookViewId="0">
      <selection activeCell="B1" sqref="B1"/>
    </sheetView>
  </sheetViews>
  <sheetFormatPr baseColWidth="10" defaultColWidth="11.42578125" defaultRowHeight="15" outlineLevelCol="1"/>
  <cols>
    <col min="1" max="1" width="3.42578125" customWidth="1"/>
    <col min="2" max="2" width="37.28515625" bestFit="1" customWidth="1"/>
    <col min="3" max="7" width="11.42578125" hidden="1" customWidth="1" outlineLevel="1"/>
    <col min="8" max="8" width="11.42578125" customWidth="1" collapsed="1"/>
    <col min="9" max="13" width="11.42578125" customWidth="1"/>
  </cols>
  <sheetData>
    <row r="1" spans="1:16">
      <c r="A1" s="2"/>
      <c r="B1" s="1" t="s">
        <v>91</v>
      </c>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ht="24">
      <c r="A3" s="2"/>
      <c r="B3" s="94" t="s">
        <v>104</v>
      </c>
      <c r="C3" s="95" t="s">
        <v>107</v>
      </c>
      <c r="D3" s="95" t="s">
        <v>146</v>
      </c>
      <c r="E3" s="95" t="s">
        <v>112</v>
      </c>
      <c r="F3" s="95" t="s">
        <v>147</v>
      </c>
      <c r="G3" s="95" t="s">
        <v>114</v>
      </c>
      <c r="H3" s="95" t="s">
        <v>121</v>
      </c>
      <c r="I3" s="95" t="s">
        <v>149</v>
      </c>
      <c r="J3" s="95" t="s">
        <v>122</v>
      </c>
      <c r="K3" s="95" t="s">
        <v>150</v>
      </c>
      <c r="L3" s="95" t="s">
        <v>123</v>
      </c>
      <c r="M3" s="95" t="s">
        <v>151</v>
      </c>
      <c r="N3" s="95" t="s">
        <v>152</v>
      </c>
      <c r="O3" s="95" t="s">
        <v>153</v>
      </c>
      <c r="P3" s="95" t="s">
        <v>158</v>
      </c>
    </row>
    <row r="4" spans="1:16">
      <c r="A4" s="2"/>
      <c r="B4" s="96" t="s">
        <v>92</v>
      </c>
      <c r="C4" s="97">
        <v>972</v>
      </c>
      <c r="D4" s="97">
        <v>896.51099999999997</v>
      </c>
      <c r="E4" s="97">
        <v>907.38</v>
      </c>
      <c r="F4" s="97">
        <v>920.12</v>
      </c>
      <c r="G4" s="97">
        <v>973.31700000000001</v>
      </c>
      <c r="H4" s="97">
        <v>705.34305810410001</v>
      </c>
      <c r="I4" s="97">
        <v>674.19094959680001</v>
      </c>
      <c r="J4" s="97">
        <v>682.07912214969997</v>
      </c>
      <c r="K4" s="97">
        <v>771.32423704229996</v>
      </c>
      <c r="L4" s="97">
        <v>831.47590983166197</v>
      </c>
      <c r="M4" s="97">
        <v>820.54576792692649</v>
      </c>
      <c r="N4" s="97">
        <v>728.92903248243397</v>
      </c>
      <c r="O4" s="97">
        <v>809.27903344600008</v>
      </c>
      <c r="P4" s="98">
        <v>846.16877674840941</v>
      </c>
    </row>
    <row r="5" spans="1:16">
      <c r="A5" s="2"/>
      <c r="B5" s="96" t="s">
        <v>93</v>
      </c>
      <c r="C5" s="97">
        <v>279</v>
      </c>
      <c r="D5" s="97">
        <v>276.66199999999998</v>
      </c>
      <c r="E5" s="97">
        <v>272.56299999999999</v>
      </c>
      <c r="F5" s="97">
        <v>262</v>
      </c>
      <c r="G5" s="97">
        <v>291.67899999999997</v>
      </c>
      <c r="H5" s="97">
        <v>324.45605502490002</v>
      </c>
      <c r="I5" s="97">
        <v>283.16379440190002</v>
      </c>
      <c r="J5" s="97">
        <v>305.26269307392101</v>
      </c>
      <c r="K5" s="97">
        <v>339.25909663741498</v>
      </c>
      <c r="L5" s="97">
        <v>388.20246079452397</v>
      </c>
      <c r="M5" s="97">
        <v>294.73021562914488</v>
      </c>
      <c r="N5" s="97">
        <v>327.76399048373179</v>
      </c>
      <c r="O5" s="97">
        <v>310.44966950644522</v>
      </c>
      <c r="P5" s="98">
        <v>297.09395676380478</v>
      </c>
    </row>
    <row r="6" spans="1:16">
      <c r="A6" s="2"/>
      <c r="B6" s="96" t="s">
        <v>94</v>
      </c>
      <c r="C6" s="97">
        <v>130</v>
      </c>
      <c r="D6" s="97">
        <v>121.663</v>
      </c>
      <c r="E6" s="97">
        <v>124.479</v>
      </c>
      <c r="F6" s="97">
        <v>100.51</v>
      </c>
      <c r="G6" s="97">
        <v>118.544</v>
      </c>
      <c r="H6" s="97">
        <v>115.7091448693</v>
      </c>
      <c r="I6" s="97">
        <v>123.90431714979999</v>
      </c>
      <c r="J6" s="97">
        <v>121.412485766202</v>
      </c>
      <c r="K6" s="97">
        <v>125.82717651594625</v>
      </c>
      <c r="L6" s="97">
        <v>119.766729302076</v>
      </c>
      <c r="M6" s="97">
        <v>166.90070066066821</v>
      </c>
      <c r="N6" s="97">
        <v>167.51107195560121</v>
      </c>
      <c r="O6" s="97">
        <v>164.44116154611251</v>
      </c>
      <c r="P6" s="98">
        <v>157.60104789356771</v>
      </c>
    </row>
    <row r="7" spans="1:16">
      <c r="A7" s="2"/>
      <c r="B7" s="96" t="s">
        <v>95</v>
      </c>
      <c r="C7" s="97">
        <v>34</v>
      </c>
      <c r="D7" s="97">
        <v>33.664000000000001</v>
      </c>
      <c r="E7" s="97">
        <v>33.518999999999998</v>
      </c>
      <c r="F7" s="97">
        <v>34.68</v>
      </c>
      <c r="G7" s="97">
        <v>36.021000000000001</v>
      </c>
      <c r="H7" s="97">
        <v>37.426828558799997</v>
      </c>
      <c r="I7" s="97">
        <v>37.021070582790003</v>
      </c>
      <c r="J7" s="97">
        <v>36.5040820742989</v>
      </c>
      <c r="K7" s="97">
        <v>37.682184292027564</v>
      </c>
      <c r="L7" s="97">
        <v>39.709486175457201</v>
      </c>
      <c r="M7" s="97">
        <v>43.141560362496307</v>
      </c>
      <c r="N7" s="97">
        <v>46.098001863718345</v>
      </c>
      <c r="O7" s="97">
        <v>48.924334576500002</v>
      </c>
      <c r="P7" s="98">
        <v>48.057570955799996</v>
      </c>
    </row>
    <row r="8" spans="1:16">
      <c r="A8" s="2"/>
      <c r="B8" s="96" t="s">
        <v>96</v>
      </c>
      <c r="C8" s="97">
        <v>-233</v>
      </c>
      <c r="D8" s="97">
        <v>-224.79300000000001</v>
      </c>
      <c r="E8" s="97">
        <v>-224.285</v>
      </c>
      <c r="F8" s="97">
        <v>-209.38</v>
      </c>
      <c r="G8" s="97">
        <v>-234.15199999999999</v>
      </c>
      <c r="H8" s="97">
        <v>-137.36385389829999</v>
      </c>
      <c r="I8" s="97">
        <v>-132.1850127962</v>
      </c>
      <c r="J8" s="97">
        <v>-139.79109416672301</v>
      </c>
      <c r="K8" s="97">
        <v>-148.93572562297749</v>
      </c>
      <c r="L8" s="97">
        <v>-156.61527305538499</v>
      </c>
      <c r="M8" s="97">
        <v>-160.21256090080999</v>
      </c>
      <c r="N8" s="97">
        <v>-165.25273983626664</v>
      </c>
      <c r="O8" s="97">
        <v>-162.53715006859088</v>
      </c>
      <c r="P8" s="98">
        <v>-156.11603220937502</v>
      </c>
    </row>
    <row r="9" spans="1:16">
      <c r="A9" s="2"/>
      <c r="B9" s="96" t="s">
        <v>97</v>
      </c>
      <c r="C9" s="99">
        <v>-41</v>
      </c>
      <c r="D9" s="99">
        <v>-87.96</v>
      </c>
      <c r="E9" s="99">
        <v>-98.061000000000007</v>
      </c>
      <c r="F9" s="99">
        <v>-120.556</v>
      </c>
      <c r="G9" s="99">
        <v>-120.723</v>
      </c>
      <c r="H9" s="99">
        <v>-101.49275573609999</v>
      </c>
      <c r="I9" s="99">
        <v>-60.505962218900002</v>
      </c>
      <c r="J9" s="99">
        <v>-97.412665071000006</v>
      </c>
      <c r="K9" s="99">
        <v>-115.3687709432</v>
      </c>
      <c r="L9" s="99">
        <v>-167.66370813029999</v>
      </c>
      <c r="M9" s="99">
        <v>-165.23508442549999</v>
      </c>
      <c r="N9" s="99">
        <v>-129.27693223739999</v>
      </c>
      <c r="O9" s="99">
        <v>-133.92030641209999</v>
      </c>
      <c r="P9" s="100">
        <v>-129.83401399389999</v>
      </c>
    </row>
    <row r="10" spans="1:16" ht="15.75" thickBot="1">
      <c r="A10" s="2"/>
      <c r="B10" s="101" t="s">
        <v>105</v>
      </c>
      <c r="C10" s="102">
        <f t="shared" ref="C10:H10" si="0">SUM(C4:C9)</f>
        <v>1141</v>
      </c>
      <c r="D10" s="102">
        <f t="shared" si="0"/>
        <v>1015.7469999999998</v>
      </c>
      <c r="E10" s="102">
        <f t="shared" si="0"/>
        <v>1015.5949999999999</v>
      </c>
      <c r="F10" s="102">
        <f t="shared" si="0"/>
        <v>987.3739999999998</v>
      </c>
      <c r="G10" s="102">
        <f t="shared" si="0"/>
        <v>1064.6860000000001</v>
      </c>
      <c r="H10" s="102">
        <f t="shared" si="0"/>
        <v>944.07847692270002</v>
      </c>
      <c r="I10" s="102">
        <f t="shared" ref="I10:J10" si="1">SUM(I4:I9)</f>
        <v>925.58915671619013</v>
      </c>
      <c r="J10" s="102">
        <f t="shared" si="1"/>
        <v>908.05462382639871</v>
      </c>
      <c r="K10" s="102">
        <f t="shared" ref="K10:L10" si="2">SUM(K4:K9)</f>
        <v>1009.7881979215114</v>
      </c>
      <c r="L10" s="102">
        <f t="shared" si="2"/>
        <v>1054.8756049180342</v>
      </c>
      <c r="M10" s="102">
        <f t="shared" ref="M10:O10" si="3">SUM(M4:M9)</f>
        <v>999.87059925292601</v>
      </c>
      <c r="N10" s="102">
        <f t="shared" si="3"/>
        <v>975.77242471181876</v>
      </c>
      <c r="O10" s="102">
        <f t="shared" si="3"/>
        <v>1036.636742594367</v>
      </c>
      <c r="P10" s="103">
        <f t="shared" ref="P10" si="4">SUM(P4:P9)</f>
        <v>1062.971306158307</v>
      </c>
    </row>
    <row r="11" spans="1:16">
      <c r="A11" s="2"/>
      <c r="B11" s="96" t="s">
        <v>98</v>
      </c>
      <c r="C11" s="99">
        <v>222</v>
      </c>
      <c r="D11" s="99">
        <v>246.85599999999999</v>
      </c>
      <c r="E11" s="99">
        <v>253.756</v>
      </c>
      <c r="F11" s="99">
        <v>250.98699999999999</v>
      </c>
      <c r="G11" s="99">
        <v>257.11799999999999</v>
      </c>
      <c r="H11" s="99">
        <v>213.45258999999999</v>
      </c>
      <c r="I11" s="99">
        <v>205.29774800000001</v>
      </c>
      <c r="J11" s="99">
        <v>168.72304700000001</v>
      </c>
      <c r="K11" s="99">
        <v>177.938264</v>
      </c>
      <c r="L11" s="99">
        <v>208.71896799999999</v>
      </c>
      <c r="M11" s="99">
        <v>236.492501</v>
      </c>
      <c r="N11" s="99">
        <v>223.21131700000001</v>
      </c>
      <c r="O11" s="99">
        <v>241.701247</v>
      </c>
      <c r="P11" s="100">
        <v>239.497084</v>
      </c>
    </row>
    <row r="12" spans="1:16" ht="15.75" thickBot="1">
      <c r="A12" s="2"/>
      <c r="B12" s="42" t="s">
        <v>106</v>
      </c>
      <c r="C12" s="104">
        <f t="shared" ref="C12:H12" si="5">C10+C11</f>
        <v>1363</v>
      </c>
      <c r="D12" s="104">
        <f t="shared" si="5"/>
        <v>1262.6029999999998</v>
      </c>
      <c r="E12" s="104">
        <f t="shared" si="5"/>
        <v>1269.3509999999999</v>
      </c>
      <c r="F12" s="104">
        <f t="shared" si="5"/>
        <v>1238.3609999999999</v>
      </c>
      <c r="G12" s="104">
        <f t="shared" si="5"/>
        <v>1321.8040000000001</v>
      </c>
      <c r="H12" s="104">
        <f t="shared" si="5"/>
        <v>1157.5310669227001</v>
      </c>
      <c r="I12" s="104">
        <f t="shared" ref="I12:J12" si="6">I10+I11</f>
        <v>1130.8869047161902</v>
      </c>
      <c r="J12" s="104">
        <f t="shared" si="6"/>
        <v>1076.7776708263987</v>
      </c>
      <c r="K12" s="104">
        <f t="shared" ref="K12:L12" si="7">K10+K11</f>
        <v>1187.7264619215114</v>
      </c>
      <c r="L12" s="104">
        <f t="shared" si="7"/>
        <v>1263.5945729180341</v>
      </c>
      <c r="M12" s="104">
        <f t="shared" ref="M12:O12" si="8">M10+M11</f>
        <v>1236.363100252926</v>
      </c>
      <c r="N12" s="104">
        <f t="shared" si="8"/>
        <v>1198.9837417118188</v>
      </c>
      <c r="O12" s="104">
        <f t="shared" si="8"/>
        <v>1278.3379895943669</v>
      </c>
      <c r="P12" s="105">
        <f t="shared" ref="P12" si="9">P10+P11</f>
        <v>1302.4683901583071</v>
      </c>
    </row>
    <row r="13" spans="1:16">
      <c r="A13" s="2"/>
      <c r="B13" s="96" t="s">
        <v>99</v>
      </c>
      <c r="C13" s="97">
        <v>1585</v>
      </c>
      <c r="D13" s="97">
        <v>1630</v>
      </c>
      <c r="E13" s="97">
        <v>1624.1869999999999</v>
      </c>
      <c r="F13" s="97">
        <v>1638.8710000000001</v>
      </c>
      <c r="G13" s="97">
        <v>1684.568</v>
      </c>
      <c r="H13" s="97">
        <v>1892.90356045199</v>
      </c>
      <c r="I13" s="97">
        <v>1722.9107082737</v>
      </c>
      <c r="J13" s="97">
        <v>1757.2481672741001</v>
      </c>
      <c r="K13" s="97">
        <v>1830.2081372473001</v>
      </c>
      <c r="L13" s="97">
        <v>2032.09570244015</v>
      </c>
      <c r="M13" s="97">
        <v>1948.8241935451051</v>
      </c>
      <c r="N13" s="97">
        <v>1866.9867733964425</v>
      </c>
      <c r="O13" s="97">
        <v>1908.03498972598</v>
      </c>
      <c r="P13" s="98">
        <v>1934.7456457689084</v>
      </c>
    </row>
    <row r="14" spans="1:16">
      <c r="A14" s="2"/>
      <c r="B14" s="96" t="s">
        <v>100</v>
      </c>
      <c r="C14" s="97">
        <v>410</v>
      </c>
      <c r="D14" s="97">
        <v>416</v>
      </c>
      <c r="E14" s="97">
        <v>409.12799999999999</v>
      </c>
      <c r="F14" s="97">
        <v>416.18599999999998</v>
      </c>
      <c r="G14" s="97">
        <v>415.89800000000002</v>
      </c>
      <c r="H14" s="97">
        <v>418.85668299999998</v>
      </c>
      <c r="I14" s="97">
        <v>411.20678500000002</v>
      </c>
      <c r="J14" s="97">
        <v>417.07853813594397</v>
      </c>
      <c r="K14" s="97">
        <v>404.47966230451402</v>
      </c>
      <c r="L14" s="97">
        <v>406.61383499999999</v>
      </c>
      <c r="M14" s="97">
        <v>385.78664900000001</v>
      </c>
      <c r="N14" s="97">
        <v>515.16067699999996</v>
      </c>
      <c r="O14" s="97">
        <v>524.46903799999995</v>
      </c>
      <c r="P14" s="98">
        <v>626.09220860032633</v>
      </c>
    </row>
    <row r="15" spans="1:16">
      <c r="A15" s="2"/>
      <c r="B15" s="96" t="s">
        <v>101</v>
      </c>
      <c r="C15" s="97">
        <v>21</v>
      </c>
      <c r="D15" s="97">
        <v>28</v>
      </c>
      <c r="E15" s="97">
        <v>33.793999999999997</v>
      </c>
      <c r="F15" s="97">
        <v>35.945999999999998</v>
      </c>
      <c r="G15" s="97">
        <v>43.741999999999997</v>
      </c>
      <c r="H15" s="97">
        <v>35.170665059500003</v>
      </c>
      <c r="I15" s="97">
        <v>21.0141751290959</v>
      </c>
      <c r="J15" s="97">
        <v>29.349994181190102</v>
      </c>
      <c r="K15" s="97">
        <v>29.294959062373756</v>
      </c>
      <c r="L15" s="97">
        <v>33.512039714902102</v>
      </c>
      <c r="M15" s="97">
        <v>33.533336666179999</v>
      </c>
      <c r="N15" s="97">
        <v>22.1385898080445</v>
      </c>
      <c r="O15" s="97">
        <v>18.888659403219499</v>
      </c>
      <c r="P15" s="98">
        <v>25.141986478827143</v>
      </c>
    </row>
    <row r="16" spans="1:16" ht="15.75" thickBot="1">
      <c r="A16" s="2"/>
      <c r="B16" s="42" t="s">
        <v>102</v>
      </c>
      <c r="C16" s="104">
        <f t="shared" ref="C16:H16" si="10">SUM(C13:C15)</f>
        <v>2016</v>
      </c>
      <c r="D16" s="104">
        <f t="shared" si="10"/>
        <v>2074</v>
      </c>
      <c r="E16" s="104">
        <f t="shared" si="10"/>
        <v>2067.1089999999999</v>
      </c>
      <c r="F16" s="104">
        <f t="shared" si="10"/>
        <v>2091.0030000000002</v>
      </c>
      <c r="G16" s="104">
        <f t="shared" si="10"/>
        <v>2144.2080000000001</v>
      </c>
      <c r="H16" s="104">
        <f t="shared" si="10"/>
        <v>2346.9309085114901</v>
      </c>
      <c r="I16" s="104">
        <f t="shared" ref="I16" si="11">SUM(I13:I15)</f>
        <v>2155.1316684027956</v>
      </c>
      <c r="J16" s="104">
        <f t="shared" ref="J16:K16" si="12">SUM(J13:J15)</f>
        <v>2203.6766995912344</v>
      </c>
      <c r="K16" s="104">
        <f t="shared" si="12"/>
        <v>2263.9827586141882</v>
      </c>
      <c r="L16" s="104">
        <f t="shared" ref="L16:M16" si="13">SUM(L13:L15)</f>
        <v>2472.2215771550523</v>
      </c>
      <c r="M16" s="104">
        <f t="shared" si="13"/>
        <v>2368.1441792112851</v>
      </c>
      <c r="N16" s="104">
        <f t="shared" ref="N16:O16" si="14">SUM(N13:N15)</f>
        <v>2404.2860402044867</v>
      </c>
      <c r="O16" s="104">
        <f t="shared" si="14"/>
        <v>2451.3926871291997</v>
      </c>
      <c r="P16" s="105">
        <f t="shared" ref="P16" si="15">SUM(P13:P15)</f>
        <v>2585.9798408480619</v>
      </c>
    </row>
    <row r="17" spans="1:16" ht="15.75" thickBot="1">
      <c r="A17" s="2"/>
      <c r="B17" s="49" t="s">
        <v>103</v>
      </c>
      <c r="C17" s="106">
        <f t="shared" ref="C17:G17" si="16">C16/C12</f>
        <v>1.4790902421129861</v>
      </c>
      <c r="D17" s="106">
        <f t="shared" si="16"/>
        <v>1.6426382639673756</v>
      </c>
      <c r="E17" s="106">
        <f t="shared" si="16"/>
        <v>1.6284770721415907</v>
      </c>
      <c r="F17" s="106">
        <f t="shared" si="16"/>
        <v>1.6885245901639347</v>
      </c>
      <c r="G17" s="106">
        <f t="shared" si="16"/>
        <v>1.6221830165440565</v>
      </c>
      <c r="H17" s="106">
        <f t="shared" ref="H17:M17" si="17">H16/H12</f>
        <v>2.0275316797766934</v>
      </c>
      <c r="I17" s="106">
        <f t="shared" si="17"/>
        <v>1.9057004369005865</v>
      </c>
      <c r="J17" s="106">
        <f t="shared" si="17"/>
        <v>2.0465475457899962</v>
      </c>
      <c r="K17" s="106">
        <f t="shared" si="17"/>
        <v>1.9061482851459777</v>
      </c>
      <c r="L17" s="106">
        <f t="shared" si="17"/>
        <v>1.9564990465620007</v>
      </c>
      <c r="M17" s="106">
        <f t="shared" si="17"/>
        <v>1.9154115637443625</v>
      </c>
      <c r="N17" s="106">
        <f t="shared" ref="N17:O17" si="18">N16/N12</f>
        <v>2.0052699269898588</v>
      </c>
      <c r="O17" s="106">
        <f t="shared" si="18"/>
        <v>1.9176404887310421</v>
      </c>
      <c r="P17" s="107">
        <f t="shared" ref="P17" si="19">P16/P12</f>
        <v>1.9854453746349667</v>
      </c>
    </row>
    <row r="21" spans="1:16" ht="15" customHeight="1">
      <c r="B21" s="120" t="s">
        <v>144</v>
      </c>
      <c r="C21" s="120"/>
      <c r="D21" s="120"/>
      <c r="E21" s="120"/>
      <c r="F21" s="120"/>
      <c r="G21" s="120"/>
      <c r="H21" s="120"/>
      <c r="I21" s="120"/>
      <c r="J21" s="120"/>
      <c r="K21" s="120"/>
      <c r="L21" s="120"/>
      <c r="M21" s="120"/>
      <c r="N21" s="120"/>
      <c r="O21" s="110"/>
      <c r="P21" s="110"/>
    </row>
    <row r="22" spans="1:16">
      <c r="B22" s="120"/>
      <c r="C22" s="120"/>
      <c r="D22" s="120"/>
      <c r="E22" s="120"/>
      <c r="F22" s="120"/>
      <c r="G22" s="120"/>
      <c r="H22" s="120"/>
      <c r="I22" s="120"/>
      <c r="J22" s="120"/>
      <c r="K22" s="120"/>
      <c r="L22" s="120"/>
      <c r="M22" s="120"/>
      <c r="N22" s="120"/>
      <c r="O22" s="110"/>
      <c r="P22" s="110"/>
    </row>
    <row r="23" spans="1:16" ht="15" customHeight="1">
      <c r="B23" s="120" t="s">
        <v>145</v>
      </c>
      <c r="C23" s="120"/>
      <c r="D23" s="120"/>
      <c r="E23" s="120"/>
      <c r="F23" s="120"/>
      <c r="G23" s="120"/>
      <c r="H23" s="120"/>
      <c r="I23" s="120"/>
      <c r="J23" s="120"/>
      <c r="K23" s="120"/>
      <c r="L23" s="120"/>
      <c r="M23" s="120"/>
      <c r="N23" s="120"/>
      <c r="O23" s="110"/>
      <c r="P23" s="110"/>
    </row>
    <row r="24" spans="1:16">
      <c r="B24" s="120"/>
      <c r="C24" s="120"/>
      <c r="D24" s="120"/>
      <c r="E24" s="120"/>
      <c r="F24" s="120"/>
      <c r="G24" s="120"/>
      <c r="H24" s="120"/>
      <c r="I24" s="120"/>
      <c r="J24" s="120"/>
      <c r="K24" s="120"/>
      <c r="L24" s="120"/>
      <c r="M24" s="120"/>
      <c r="N24" s="120"/>
      <c r="O24" s="110"/>
      <c r="P24" s="110"/>
    </row>
    <row r="25" spans="1:16" ht="15" customHeight="1">
      <c r="B25" s="120" t="s">
        <v>119</v>
      </c>
      <c r="C25" s="120"/>
      <c r="D25" s="120"/>
      <c r="E25" s="120"/>
      <c r="F25" s="120"/>
      <c r="G25" s="120"/>
      <c r="H25" s="120"/>
      <c r="I25" s="120"/>
      <c r="J25" s="120"/>
      <c r="K25" s="120"/>
      <c r="L25" s="120"/>
      <c r="M25" s="120"/>
      <c r="N25" s="120"/>
      <c r="O25" s="110"/>
      <c r="P25" s="110"/>
    </row>
    <row r="26" spans="1:16">
      <c r="B26" s="120"/>
      <c r="C26" s="120"/>
      <c r="D26" s="120"/>
      <c r="E26" s="120"/>
      <c r="F26" s="120"/>
      <c r="G26" s="120"/>
      <c r="H26" s="120"/>
      <c r="I26" s="120"/>
      <c r="J26" s="120"/>
      <c r="K26" s="120"/>
      <c r="L26" s="120"/>
      <c r="M26" s="120"/>
      <c r="N26" s="120"/>
      <c r="O26" s="110"/>
      <c r="P26" s="110"/>
    </row>
    <row r="27" spans="1:16" ht="15" customHeight="1">
      <c r="B27" s="120" t="s">
        <v>120</v>
      </c>
      <c r="C27" s="120"/>
      <c r="D27" s="120"/>
      <c r="E27" s="120"/>
      <c r="F27" s="120"/>
      <c r="G27" s="120"/>
      <c r="H27" s="120"/>
      <c r="I27" s="120"/>
      <c r="J27" s="120"/>
      <c r="K27" s="120"/>
      <c r="L27" s="120"/>
      <c r="M27" s="120"/>
      <c r="N27" s="120"/>
      <c r="O27" s="110"/>
      <c r="P27" s="110"/>
    </row>
    <row r="28" spans="1:16">
      <c r="B28" s="120"/>
      <c r="C28" s="120"/>
      <c r="D28" s="120"/>
      <c r="E28" s="120"/>
      <c r="F28" s="120"/>
      <c r="G28" s="120"/>
      <c r="H28" s="120"/>
      <c r="I28" s="120"/>
      <c r="J28" s="120"/>
      <c r="K28" s="120"/>
      <c r="L28" s="120"/>
      <c r="M28" s="120"/>
      <c r="N28" s="120"/>
      <c r="O28" s="110"/>
      <c r="P28" s="110"/>
    </row>
  </sheetData>
  <mergeCells count="4">
    <mergeCell ref="B27:N28"/>
    <mergeCell ref="B25:N26"/>
    <mergeCell ref="B23:N24"/>
    <mergeCell ref="B21:N22"/>
  </mergeCells>
  <conditionalFormatting sqref="C4:P16">
    <cfRule type="containsBlanks" dxfId="0" priority="1">
      <formula>LEN(TRIM(C4))=0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zoomScaleNormal="100" workbookViewId="0">
      <selection activeCell="B2" sqref="B2"/>
    </sheetView>
  </sheetViews>
  <sheetFormatPr baseColWidth="10" defaultColWidth="11.42578125" defaultRowHeight="12.75"/>
  <cols>
    <col min="1" max="1" width="3.5703125" style="20" customWidth="1"/>
    <col min="2" max="2" width="170.5703125" style="20" bestFit="1" customWidth="1"/>
    <col min="3" max="16384" width="11.42578125" style="20"/>
  </cols>
  <sheetData>
    <row r="2" spans="2:2">
      <c r="B2" s="108" t="s">
        <v>89</v>
      </c>
    </row>
    <row r="4" spans="2:2" ht="191.25">
      <c r="B4" s="109" t="s">
        <v>161</v>
      </c>
    </row>
  </sheetData>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CHASTEL Benoit</cp:lastModifiedBy>
  <cp:lastPrinted>2023-03-21T12:38:27Z</cp:lastPrinted>
  <dcterms:created xsi:type="dcterms:W3CDTF">2017-04-03T17:11:30Z</dcterms:created>
  <dcterms:modified xsi:type="dcterms:W3CDTF">2024-05-06T09:56:10Z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y fmtid="{D5CDD505-2E9C-101B-9397-08002B2CF9AE}" pid="4" name="MSIP_Label_06631efb-39c2-48e2-ad25-a3fdc067b3fa_Enabled">
    <vt:lpwstr>true</vt:lpwstr>
  </property>
  <property fmtid="{D5CDD505-2E9C-101B-9397-08002B2CF9AE}" pid="5" name="MSIP_Label_06631efb-39c2-48e2-ad25-a3fdc067b3fa_SetDate">
    <vt:lpwstr>2024-05-02T13:17:02Z</vt:lpwstr>
  </property>
  <property fmtid="{D5CDD505-2E9C-101B-9397-08002B2CF9AE}" pid="6" name="MSIP_Label_06631efb-39c2-48e2-ad25-a3fdc067b3fa_Method">
    <vt:lpwstr>Privileged</vt:lpwstr>
  </property>
  <property fmtid="{D5CDD505-2E9C-101B-9397-08002B2CF9AE}" pid="7" name="MSIP_Label_06631efb-39c2-48e2-ad25-a3fdc067b3fa_Name">
    <vt:lpwstr>Confidential</vt:lpwstr>
  </property>
  <property fmtid="{D5CDD505-2E9C-101B-9397-08002B2CF9AE}" pid="8" name="MSIP_Label_06631efb-39c2-48e2-ad25-a3fdc067b3fa_SiteId">
    <vt:lpwstr>1e7aeb3b-24a6-4c97-9062-0135644f0526</vt:lpwstr>
  </property>
  <property fmtid="{D5CDD505-2E9C-101B-9397-08002B2CF9AE}" pid="9" name="MSIP_Label_06631efb-39c2-48e2-ad25-a3fdc067b3fa_ActionId">
    <vt:lpwstr>83e6490b-85c9-49ab-8bb0-c2b1ea7e7e2e</vt:lpwstr>
  </property>
  <property fmtid="{D5CDD505-2E9C-101B-9397-08002B2CF9AE}" pid="10" name="MSIP_Label_06631efb-39c2-48e2-ad25-a3fdc067b3fa_ContentBits">
    <vt:lpwstr>0</vt:lpwstr>
  </property>
</Properties>
</file>