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DFG\Group Reinsurance and Financial Communication\COM FI - RI\01 PUBLICATIONS\2020\2020 07 29 H1-2020 Results\"/>
    </mc:Choice>
  </mc:AlternateContent>
  <bookViews>
    <workbookView xWindow="17265" yWindow="45" windowWidth="2880" windowHeight="8100" tabRatio="780"/>
  </bookViews>
  <sheets>
    <sheet name="Balance sheet" sheetId="1" r:id="rId1"/>
    <sheet name="P&amp;L - Former Presentation" sheetId="6" r:id="rId2"/>
    <sheet name="P&amp;L - Analytic view" sheetId="7" r:id="rId3"/>
    <sheet name="CoR" sheetId="11" r:id="rId4"/>
    <sheet name="Turnover &amp; loss ratio by region" sheetId="12" r:id="rId5"/>
    <sheet name="Solvency" sheetId="14" r:id="rId6"/>
    <sheet name="IMPORTANT LEGAL INFORMATION" sheetId="13" r:id="rId7"/>
  </sheets>
  <calcPr calcId="162913"/>
</workbook>
</file>

<file path=xl/calcChain.xml><?xml version="1.0" encoding="utf-8"?>
<calcChain xmlns="http://schemas.openxmlformats.org/spreadsheetml/2006/main">
  <c r="N9" i="7" l="1"/>
  <c r="N8" i="6"/>
  <c r="I16" i="14" l="1"/>
  <c r="I10" i="14"/>
  <c r="I12" i="14" s="1"/>
  <c r="X22" i="12"/>
  <c r="X14" i="12"/>
  <c r="X12" i="12"/>
  <c r="X15" i="12"/>
  <c r="Y18" i="11"/>
  <c r="Y12" i="11"/>
  <c r="Y23" i="11"/>
  <c r="Y8" i="11"/>
  <c r="Y14" i="11" s="1"/>
  <c r="Y22" i="11" s="1"/>
  <c r="Y6" i="11"/>
  <c r="X61" i="7"/>
  <c r="X58" i="7"/>
  <c r="X35" i="7"/>
  <c r="X53" i="7"/>
  <c r="X52" i="7"/>
  <c r="X51" i="7"/>
  <c r="X50" i="7"/>
  <c r="X49" i="7"/>
  <c r="X47" i="7"/>
  <c r="X45" i="7"/>
  <c r="X41" i="7"/>
  <c r="X39" i="7"/>
  <c r="X36" i="7"/>
  <c r="X37" i="6"/>
  <c r="X34" i="6"/>
  <c r="X17" i="6"/>
  <c r="X43" i="7" s="1"/>
  <c r="X8" i="6"/>
  <c r="X11" i="6" s="1"/>
  <c r="X46" i="1"/>
  <c r="X42" i="1"/>
  <c r="X37" i="1"/>
  <c r="X29" i="1"/>
  <c r="X17" i="1"/>
  <c r="X7" i="1"/>
  <c r="X16" i="7" l="1"/>
  <c r="X40" i="7" s="1"/>
  <c r="X21" i="6"/>
  <c r="X22" i="6" s="1"/>
  <c r="X24" i="6" s="1"/>
  <c r="X30" i="6" s="1"/>
  <c r="X8" i="7"/>
  <c r="X37" i="7" s="1"/>
  <c r="X38" i="7" s="1"/>
  <c r="I17" i="14"/>
  <c r="X16" i="12"/>
  <c r="Y24" i="11"/>
  <c r="Y25" i="11"/>
  <c r="Y27" i="11" s="1"/>
  <c r="Y20" i="11"/>
  <c r="Y26" i="11" s="1"/>
  <c r="X9" i="7"/>
  <c r="X26" i="1"/>
  <c r="X52" i="1"/>
  <c r="N22" i="12"/>
  <c r="M15" i="12"/>
  <c r="N14" i="12"/>
  <c r="M14" i="12"/>
  <c r="M12" i="12"/>
  <c r="L12" i="12"/>
  <c r="L16" i="12" s="1"/>
  <c r="K12" i="12"/>
  <c r="K16" i="12" s="1"/>
  <c r="N6" i="12"/>
  <c r="N12" i="12" s="1"/>
  <c r="N16" i="12" s="1"/>
  <c r="N37" i="6"/>
  <c r="M37" i="6"/>
  <c r="L37" i="6"/>
  <c r="K37" i="6"/>
  <c r="M17" i="6"/>
  <c r="M21" i="6" s="1"/>
  <c r="L17" i="6"/>
  <c r="L21" i="6" s="1"/>
  <c r="K17" i="6"/>
  <c r="K21" i="6" s="1"/>
  <c r="N11" i="6"/>
  <c r="M8" i="6"/>
  <c r="M11" i="6" s="1"/>
  <c r="L8" i="6"/>
  <c r="L11" i="6" s="1"/>
  <c r="L22" i="6" s="1"/>
  <c r="L24" i="6" s="1"/>
  <c r="L30" i="6" s="1"/>
  <c r="K8" i="6"/>
  <c r="K11" i="6" s="1"/>
  <c r="K22" i="6" l="1"/>
  <c r="K24" i="6" s="1"/>
  <c r="K30" i="6" s="1"/>
  <c r="N21" i="6"/>
  <c r="M16" i="12"/>
  <c r="X42" i="7"/>
  <c r="X44" i="7" s="1"/>
  <c r="X46" i="7" s="1"/>
  <c r="X48" i="7" s="1"/>
  <c r="X54" i="7" s="1"/>
  <c r="X18" i="7"/>
  <c r="X20" i="7" s="1"/>
  <c r="X22" i="7" s="1"/>
  <c r="X24" i="7" s="1"/>
  <c r="X30" i="7" s="1"/>
  <c r="Y28" i="11"/>
  <c r="M22" i="6"/>
  <c r="M24" i="6" s="1"/>
  <c r="M30" i="6" s="1"/>
  <c r="N22" i="6"/>
  <c r="N24" i="6" s="1"/>
  <c r="N30" i="6" s="1"/>
  <c r="U7" i="1" l="1"/>
  <c r="T46" i="1"/>
  <c r="U46" i="1"/>
  <c r="T42" i="1"/>
  <c r="U42" i="1"/>
  <c r="T37" i="1"/>
  <c r="U37" i="1"/>
  <c r="T17" i="1"/>
  <c r="U17" i="1"/>
  <c r="T7" i="1"/>
  <c r="H16" i="14" l="1"/>
  <c r="H10" i="14"/>
  <c r="H12" i="14" s="1"/>
  <c r="H17" i="14" s="1"/>
  <c r="G16" i="14"/>
  <c r="F16" i="14"/>
  <c r="G10" i="14"/>
  <c r="G12" i="14" s="1"/>
  <c r="F10" i="14"/>
  <c r="F12" i="14" s="1"/>
  <c r="E10" i="14"/>
  <c r="E12" i="14"/>
  <c r="E16" i="14"/>
  <c r="E17" i="14" l="1"/>
  <c r="F17" i="14"/>
  <c r="G17" i="14"/>
  <c r="U52" i="1" l="1"/>
  <c r="U15" i="12" l="1"/>
  <c r="T15" i="12"/>
  <c r="S15" i="12"/>
  <c r="S22" i="12"/>
  <c r="T22" i="12"/>
  <c r="S14" i="12"/>
  <c r="T14" i="12"/>
  <c r="Q26" i="11"/>
  <c r="Q25" i="11"/>
  <c r="Q24" i="11"/>
  <c r="Q23" i="11"/>
  <c r="Q27" i="11" s="1"/>
  <c r="Q28" i="11" l="1"/>
  <c r="S12" i="11"/>
  <c r="S6" i="11"/>
  <c r="S20" i="11"/>
  <c r="S18" i="11"/>
  <c r="AC23" i="11" l="1"/>
  <c r="AC24" i="11"/>
  <c r="AC25" i="11"/>
  <c r="AC26" i="11"/>
  <c r="AC28" i="11" s="1"/>
  <c r="S26" i="11"/>
  <c r="S25" i="11"/>
  <c r="S24" i="11"/>
  <c r="S23" i="11"/>
  <c r="T14" i="11"/>
  <c r="T22" i="11" s="1"/>
  <c r="W8" i="11"/>
  <c r="W14" i="11" s="1"/>
  <c r="W22" i="11" s="1"/>
  <c r="V8" i="11"/>
  <c r="V14" i="11" s="1"/>
  <c r="V22" i="11" s="1"/>
  <c r="U8" i="11"/>
  <c r="U14" i="11" s="1"/>
  <c r="U22" i="11" s="1"/>
  <c r="T8" i="11"/>
  <c r="U16" i="7"/>
  <c r="T16" i="7"/>
  <c r="S16" i="7"/>
  <c r="S18" i="7" s="1"/>
  <c r="S20" i="7" s="1"/>
  <c r="S22" i="7" s="1"/>
  <c r="S24" i="7" s="1"/>
  <c r="S28" i="11" l="1"/>
  <c r="S27" i="11"/>
  <c r="AC27" i="11"/>
  <c r="U9" i="7"/>
  <c r="U18" i="7" s="1"/>
  <c r="U20" i="7" s="1"/>
  <c r="U22" i="7" s="1"/>
  <c r="U24" i="7" s="1"/>
  <c r="T9" i="7"/>
  <c r="T18" i="7" s="1"/>
  <c r="T20" i="7" s="1"/>
  <c r="T22" i="7" s="1"/>
  <c r="T24" i="7" s="1"/>
  <c r="U8" i="7"/>
  <c r="T8" i="7"/>
  <c r="S51" i="7"/>
  <c r="T51" i="7"/>
  <c r="U51" i="7"/>
  <c r="Q54" i="7"/>
  <c r="P54" i="7"/>
  <c r="O54" i="7"/>
  <c r="Q30" i="7"/>
  <c r="U58" i="7" l="1"/>
  <c r="T58" i="7"/>
  <c r="S58" i="7"/>
  <c r="R58" i="7"/>
  <c r="N53" i="7"/>
  <c r="M53" i="7"/>
  <c r="L53" i="7"/>
  <c r="K53" i="7"/>
  <c r="N52" i="7"/>
  <c r="M52" i="7"/>
  <c r="L52" i="7"/>
  <c r="K52" i="7"/>
  <c r="N50" i="7"/>
  <c r="M50" i="7"/>
  <c r="L50" i="7"/>
  <c r="K50" i="7"/>
  <c r="N49" i="7"/>
  <c r="M49" i="7"/>
  <c r="L49" i="7"/>
  <c r="K49" i="7"/>
  <c r="N47" i="7"/>
  <c r="M47" i="7"/>
  <c r="L47" i="7"/>
  <c r="K47" i="7"/>
  <c r="N45" i="7"/>
  <c r="M45" i="7"/>
  <c r="L45" i="7"/>
  <c r="K45" i="7"/>
  <c r="N43" i="7"/>
  <c r="M43" i="7"/>
  <c r="L43" i="7"/>
  <c r="K43" i="7"/>
  <c r="N41" i="7"/>
  <c r="M41" i="7"/>
  <c r="L41" i="7"/>
  <c r="K41" i="7"/>
  <c r="N39" i="7"/>
  <c r="M39" i="7"/>
  <c r="L39" i="7"/>
  <c r="K39" i="7"/>
  <c r="N36" i="7"/>
  <c r="M36" i="7"/>
  <c r="L36" i="7"/>
  <c r="K36" i="7"/>
  <c r="N35" i="7"/>
  <c r="N16" i="7"/>
  <c r="M16" i="7"/>
  <c r="M40" i="7" s="1"/>
  <c r="L16" i="7"/>
  <c r="L40" i="7" s="1"/>
  <c r="K16" i="7"/>
  <c r="K40" i="7" s="1"/>
  <c r="N18" i="7"/>
  <c r="N20" i="7" s="1"/>
  <c r="N22" i="7" s="1"/>
  <c r="N24" i="7" s="1"/>
  <c r="N30" i="7" s="1"/>
  <c r="M9" i="7"/>
  <c r="M18" i="7" s="1"/>
  <c r="M20" i="7" s="1"/>
  <c r="M22" i="7" s="1"/>
  <c r="M24" i="7" s="1"/>
  <c r="M30" i="7" s="1"/>
  <c r="L9" i="7"/>
  <c r="K9" i="7"/>
  <c r="K18" i="7" s="1"/>
  <c r="K20" i="7" s="1"/>
  <c r="K22" i="7" s="1"/>
  <c r="K24" i="7" s="1"/>
  <c r="K30" i="7" s="1"/>
  <c r="N8" i="7"/>
  <c r="M8" i="7"/>
  <c r="M37" i="7" s="1"/>
  <c r="L8" i="7"/>
  <c r="L37" i="7" s="1"/>
  <c r="K8" i="7"/>
  <c r="K37" i="7" s="1"/>
  <c r="T52" i="1"/>
  <c r="S52" i="1"/>
  <c r="U26" i="1"/>
  <c r="L18" i="7" l="1"/>
  <c r="L20" i="7" s="1"/>
  <c r="L22" i="7" s="1"/>
  <c r="L24" i="7" s="1"/>
  <c r="L30" i="7" s="1"/>
  <c r="K38" i="7"/>
  <c r="K42" i="7" s="1"/>
  <c r="K44" i="7" s="1"/>
  <c r="K46" i="7" s="1"/>
  <c r="K48" i="7" s="1"/>
  <c r="K54" i="7" s="1"/>
  <c r="L38" i="7"/>
  <c r="L42" i="7" s="1"/>
  <c r="L44" i="7" s="1"/>
  <c r="L46" i="7" s="1"/>
  <c r="L48" i="7" s="1"/>
  <c r="L54" i="7" s="1"/>
  <c r="N37" i="7"/>
  <c r="N38" i="7" s="1"/>
  <c r="N40" i="7"/>
  <c r="M38" i="7"/>
  <c r="M42" i="7" s="1"/>
  <c r="M44" i="7" s="1"/>
  <c r="M46" i="7" s="1"/>
  <c r="M48" i="7" s="1"/>
  <c r="M54" i="7" s="1"/>
  <c r="N42" i="7" l="1"/>
  <c r="N44" i="7" s="1"/>
  <c r="N46" i="7" s="1"/>
  <c r="N48" i="7" s="1"/>
  <c r="N54" i="7" s="1"/>
  <c r="U29" i="1"/>
  <c r="T29" i="1"/>
  <c r="S29" i="1"/>
  <c r="R29" i="1"/>
  <c r="Q29" i="1"/>
  <c r="P29" i="1"/>
  <c r="O29" i="1"/>
  <c r="N29" i="1"/>
  <c r="M29" i="1"/>
  <c r="U8" i="6" l="1"/>
  <c r="U11" i="6" s="1"/>
  <c r="T8" i="6"/>
  <c r="T11" i="6" s="1"/>
  <c r="S8" i="6"/>
  <c r="S11" i="6" s="1"/>
  <c r="U17" i="6"/>
  <c r="U21" i="6" s="1"/>
  <c r="T17" i="6"/>
  <c r="T21" i="6" s="1"/>
  <c r="S17" i="6"/>
  <c r="S21" i="6" s="1"/>
  <c r="U22" i="6" l="1"/>
  <c r="U24" i="6" s="1"/>
  <c r="U30" i="6" s="1"/>
  <c r="S22" i="6"/>
  <c r="S24" i="6" s="1"/>
  <c r="S30" i="6" s="1"/>
  <c r="T22" i="6"/>
  <c r="T24" i="6" s="1"/>
  <c r="T30" i="6" s="1"/>
  <c r="U34" i="6" l="1"/>
  <c r="T34" i="6"/>
  <c r="S34" i="6"/>
  <c r="D16" i="14" l="1"/>
  <c r="D10" i="14" l="1"/>
  <c r="D12" i="14" s="1"/>
  <c r="D17" i="14" s="1"/>
  <c r="AD5" i="11" l="1"/>
  <c r="AD9" i="11"/>
  <c r="AD4" i="11"/>
  <c r="U37" i="6"/>
  <c r="V22" i="12" l="1"/>
  <c r="V14" i="12"/>
  <c r="V12" i="12"/>
  <c r="AD23" i="11"/>
  <c r="AD22" i="11"/>
  <c r="AD14" i="11"/>
  <c r="AD12" i="11"/>
  <c r="AD8" i="11"/>
  <c r="AD6" i="11"/>
  <c r="W12" i="11"/>
  <c r="W23" i="11"/>
  <c r="W6" i="11"/>
  <c r="V15" i="12" l="1"/>
  <c r="AD24" i="11"/>
  <c r="W24" i="11"/>
  <c r="V16" i="12" l="1"/>
  <c r="AD15" i="11"/>
  <c r="AD18" i="11" l="1"/>
  <c r="AD20" i="11" l="1"/>
  <c r="AD26" i="11" s="1"/>
  <c r="AD28" i="11" s="1"/>
  <c r="AD25" i="11"/>
  <c r="AD27" i="11" s="1"/>
  <c r="U12" i="12" l="1"/>
  <c r="U16" i="12" s="1"/>
  <c r="U22" i="12"/>
  <c r="U14" i="12"/>
  <c r="U61" i="7"/>
  <c r="D49" i="7"/>
  <c r="E49" i="7"/>
  <c r="F49" i="7"/>
  <c r="G49" i="7"/>
  <c r="H49" i="7"/>
  <c r="I49" i="7"/>
  <c r="J49" i="7"/>
  <c r="S49" i="7"/>
  <c r="T49" i="7"/>
  <c r="U49" i="7"/>
  <c r="Z49" i="7"/>
  <c r="AA49" i="7"/>
  <c r="AB49" i="7"/>
  <c r="D50" i="7"/>
  <c r="E50" i="7"/>
  <c r="F50" i="7"/>
  <c r="G50" i="7"/>
  <c r="H50" i="7"/>
  <c r="I50" i="7"/>
  <c r="J50" i="7"/>
  <c r="S50" i="7"/>
  <c r="T50" i="7"/>
  <c r="U50" i="7"/>
  <c r="Z50" i="7"/>
  <c r="AA50" i="7"/>
  <c r="AB50" i="7"/>
  <c r="S52" i="7"/>
  <c r="T52" i="7"/>
  <c r="U52" i="7"/>
  <c r="AB52" i="7"/>
  <c r="D53" i="7"/>
  <c r="E53" i="7"/>
  <c r="F53" i="7"/>
  <c r="G53" i="7"/>
  <c r="H53" i="7"/>
  <c r="I53" i="7"/>
  <c r="J53" i="7"/>
  <c r="S53" i="7"/>
  <c r="T53" i="7"/>
  <c r="U53" i="7"/>
  <c r="Z53" i="7"/>
  <c r="AA53" i="7"/>
  <c r="AB53" i="7"/>
  <c r="D47" i="7"/>
  <c r="E47" i="7"/>
  <c r="F47" i="7"/>
  <c r="G47" i="7"/>
  <c r="H47" i="7"/>
  <c r="I47" i="7"/>
  <c r="J47" i="7"/>
  <c r="S47" i="7"/>
  <c r="T47" i="7"/>
  <c r="U47" i="7"/>
  <c r="Z47" i="7"/>
  <c r="AA47" i="7"/>
  <c r="AB47" i="7"/>
  <c r="D45" i="7"/>
  <c r="E45" i="7"/>
  <c r="F45" i="7"/>
  <c r="G45" i="7"/>
  <c r="H45" i="7"/>
  <c r="I45" i="7"/>
  <c r="J45" i="7"/>
  <c r="S45" i="7"/>
  <c r="T45" i="7"/>
  <c r="U45" i="7"/>
  <c r="Z45" i="7"/>
  <c r="AA45" i="7"/>
  <c r="AB45" i="7"/>
  <c r="D43" i="7"/>
  <c r="E43" i="7"/>
  <c r="F43" i="7"/>
  <c r="G43" i="7"/>
  <c r="H43" i="7"/>
  <c r="I43" i="7"/>
  <c r="J43" i="7"/>
  <c r="S43" i="7"/>
  <c r="T43" i="7"/>
  <c r="U43" i="7"/>
  <c r="Z43" i="7"/>
  <c r="AA43" i="7"/>
  <c r="AB43" i="7"/>
  <c r="D36" i="7"/>
  <c r="E36" i="7"/>
  <c r="F36" i="7"/>
  <c r="G36" i="7"/>
  <c r="H36" i="7"/>
  <c r="I36" i="7"/>
  <c r="J36" i="7"/>
  <c r="S36" i="7"/>
  <c r="T36" i="7"/>
  <c r="U36" i="7"/>
  <c r="Z36" i="7"/>
  <c r="AA36" i="7"/>
  <c r="AB36" i="7"/>
  <c r="C36" i="7"/>
  <c r="D41" i="7"/>
  <c r="E41" i="7"/>
  <c r="F41" i="7"/>
  <c r="G41" i="7"/>
  <c r="H41" i="7"/>
  <c r="I41" i="7"/>
  <c r="J41" i="7"/>
  <c r="S41" i="7"/>
  <c r="T41" i="7"/>
  <c r="U41" i="7"/>
  <c r="Z41" i="7"/>
  <c r="AA41" i="7"/>
  <c r="AB41" i="7"/>
  <c r="Z40" i="7"/>
  <c r="D39" i="7"/>
  <c r="E39" i="7"/>
  <c r="F39" i="7"/>
  <c r="G39" i="7"/>
  <c r="H39" i="7"/>
  <c r="I39" i="7"/>
  <c r="J39" i="7"/>
  <c r="S39" i="7"/>
  <c r="T39" i="7"/>
  <c r="U39" i="7"/>
  <c r="Z39" i="7"/>
  <c r="AA39" i="7"/>
  <c r="AB39" i="7"/>
  <c r="C39" i="7"/>
  <c r="T37" i="7"/>
  <c r="D16" i="7"/>
  <c r="D40" i="7" s="1"/>
  <c r="E16" i="7"/>
  <c r="E40" i="7" s="1"/>
  <c r="F16" i="7"/>
  <c r="F40" i="7" s="1"/>
  <c r="G16" i="7"/>
  <c r="G40" i="7" s="1"/>
  <c r="H16" i="7"/>
  <c r="H40" i="7" s="1"/>
  <c r="I16" i="7"/>
  <c r="I40" i="7" s="1"/>
  <c r="J16" i="7"/>
  <c r="J40" i="7" s="1"/>
  <c r="T40" i="7"/>
  <c r="U40" i="7"/>
  <c r="AA40" i="7"/>
  <c r="AB40" i="7"/>
  <c r="C16" i="7"/>
  <c r="C40" i="7" s="1"/>
  <c r="D9" i="7"/>
  <c r="D18" i="7" s="1"/>
  <c r="D20" i="7" s="1"/>
  <c r="D22" i="7" s="1"/>
  <c r="D24" i="7" s="1"/>
  <c r="D30" i="7" s="1"/>
  <c r="E9" i="7"/>
  <c r="E18" i="7" s="1"/>
  <c r="E20" i="7" s="1"/>
  <c r="E22" i="7" s="1"/>
  <c r="E24" i="7" s="1"/>
  <c r="E30" i="7" s="1"/>
  <c r="F9" i="7"/>
  <c r="F18" i="7" s="1"/>
  <c r="F20" i="7" s="1"/>
  <c r="F22" i="7" s="1"/>
  <c r="F24" i="7" s="1"/>
  <c r="F30" i="7" s="1"/>
  <c r="G9" i="7"/>
  <c r="H9" i="7"/>
  <c r="I9" i="7"/>
  <c r="I18" i="7" s="1"/>
  <c r="I20" i="7" s="1"/>
  <c r="I22" i="7" s="1"/>
  <c r="I24" i="7" s="1"/>
  <c r="I30" i="7" s="1"/>
  <c r="J9" i="7"/>
  <c r="J18" i="7" s="1"/>
  <c r="J20" i="7" s="1"/>
  <c r="J22" i="7" s="1"/>
  <c r="J24" i="7" s="1"/>
  <c r="J30" i="7" s="1"/>
  <c r="R30" i="7"/>
  <c r="C9" i="7"/>
  <c r="D8" i="7"/>
  <c r="D37" i="7" s="1"/>
  <c r="D38" i="7" s="1"/>
  <c r="E8" i="7"/>
  <c r="E37" i="7" s="1"/>
  <c r="F8" i="7"/>
  <c r="F37" i="7" s="1"/>
  <c r="G8" i="7"/>
  <c r="G37" i="7" s="1"/>
  <c r="H8" i="7"/>
  <c r="H37" i="7" s="1"/>
  <c r="H38" i="7" s="1"/>
  <c r="I8" i="7"/>
  <c r="I37" i="7" s="1"/>
  <c r="J8" i="7"/>
  <c r="J37" i="7" s="1"/>
  <c r="U37" i="7"/>
  <c r="Z37" i="7"/>
  <c r="AA37" i="7"/>
  <c r="AB37" i="7"/>
  <c r="C8" i="7"/>
  <c r="C37" i="7" s="1"/>
  <c r="C18" i="7" l="1"/>
  <c r="G38" i="7"/>
  <c r="J38" i="7"/>
  <c r="J42" i="7" s="1"/>
  <c r="J44" i="7" s="1"/>
  <c r="J46" i="7" s="1"/>
  <c r="J48" i="7" s="1"/>
  <c r="H42" i="7"/>
  <c r="H44" i="7" s="1"/>
  <c r="H46" i="7" s="1"/>
  <c r="H48" i="7" s="1"/>
  <c r="D42" i="7"/>
  <c r="D44" i="7" s="1"/>
  <c r="D46" i="7" s="1"/>
  <c r="D48" i="7" s="1"/>
  <c r="G42" i="7"/>
  <c r="G44" i="7" s="1"/>
  <c r="G46" i="7" s="1"/>
  <c r="G48" i="7" s="1"/>
  <c r="AB30" i="7"/>
  <c r="F38" i="7"/>
  <c r="F42" i="7" s="1"/>
  <c r="F44" i="7" s="1"/>
  <c r="F46" i="7" s="1"/>
  <c r="F48" i="7" s="1"/>
  <c r="I38" i="7"/>
  <c r="E38" i="7"/>
  <c r="E42" i="7" s="1"/>
  <c r="E44" i="7" s="1"/>
  <c r="E46" i="7" s="1"/>
  <c r="E48" i="7" s="1"/>
  <c r="T38" i="7"/>
  <c r="T42" i="7" s="1"/>
  <c r="T44" i="7" s="1"/>
  <c r="T46" i="7" s="1"/>
  <c r="T48" i="7" s="1"/>
  <c r="T54" i="7" s="1"/>
  <c r="AA38" i="7"/>
  <c r="AA42" i="7" s="1"/>
  <c r="AA44" i="7" s="1"/>
  <c r="AA46" i="7" s="1"/>
  <c r="AA48" i="7" s="1"/>
  <c r="I42" i="7"/>
  <c r="I44" i="7" s="1"/>
  <c r="I46" i="7" s="1"/>
  <c r="I48" i="7" s="1"/>
  <c r="G18" i="7"/>
  <c r="G20" i="7" s="1"/>
  <c r="G22" i="7" s="1"/>
  <c r="G24" i="7" s="1"/>
  <c r="G30" i="7" s="1"/>
  <c r="T30" i="7"/>
  <c r="H18" i="7"/>
  <c r="H20" i="7" s="1"/>
  <c r="H22" i="7" s="1"/>
  <c r="H24" i="7" s="1"/>
  <c r="H30" i="7" s="1"/>
  <c r="S37" i="7"/>
  <c r="S38" i="7" s="1"/>
  <c r="S40" i="7"/>
  <c r="V12" i="11"/>
  <c r="V23" i="11"/>
  <c r="U30" i="7"/>
  <c r="V18" i="11"/>
  <c r="U38" i="7"/>
  <c r="U42" i="7" s="1"/>
  <c r="U44" i="7" s="1"/>
  <c r="U46" i="7" s="1"/>
  <c r="U48" i="7" s="1"/>
  <c r="U54" i="7" s="1"/>
  <c r="V6" i="11"/>
  <c r="Z38" i="7"/>
  <c r="Z42" i="7" s="1"/>
  <c r="Z44" i="7" s="1"/>
  <c r="Z46" i="7" s="1"/>
  <c r="Z48" i="7" s="1"/>
  <c r="AB38" i="7"/>
  <c r="AB42" i="7" s="1"/>
  <c r="AB44" i="7" s="1"/>
  <c r="AB46" i="7" s="1"/>
  <c r="AB48" i="7" s="1"/>
  <c r="AB54" i="7" s="1"/>
  <c r="U35" i="7"/>
  <c r="D37" i="6"/>
  <c r="E37" i="6"/>
  <c r="F37" i="6"/>
  <c r="G37" i="6"/>
  <c r="H37" i="6"/>
  <c r="I37" i="6"/>
  <c r="J37" i="6"/>
  <c r="J39" i="6" s="1"/>
  <c r="S37" i="6"/>
  <c r="T37" i="6"/>
  <c r="D17" i="6"/>
  <c r="D21" i="6" s="1"/>
  <c r="E17" i="6"/>
  <c r="E21" i="6" s="1"/>
  <c r="F17" i="6"/>
  <c r="F21" i="6" s="1"/>
  <c r="G17" i="6"/>
  <c r="G21" i="6" s="1"/>
  <c r="H17" i="6"/>
  <c r="H21" i="6" s="1"/>
  <c r="I17" i="6"/>
  <c r="I21" i="6" s="1"/>
  <c r="J17" i="6"/>
  <c r="J21" i="6" s="1"/>
  <c r="C17" i="6"/>
  <c r="C21" i="6" s="1"/>
  <c r="D8" i="6"/>
  <c r="D11" i="6" s="1"/>
  <c r="E8" i="6"/>
  <c r="E11" i="6" s="1"/>
  <c r="F8" i="6"/>
  <c r="F11" i="6" s="1"/>
  <c r="F22" i="6" s="1"/>
  <c r="F24" i="6" s="1"/>
  <c r="F30" i="6" s="1"/>
  <c r="G8" i="6"/>
  <c r="G11" i="6" s="1"/>
  <c r="H8" i="6"/>
  <c r="H11" i="6" s="1"/>
  <c r="I8" i="6"/>
  <c r="I11" i="6" s="1"/>
  <c r="J8" i="6"/>
  <c r="J11" i="6" s="1"/>
  <c r="D46" i="1"/>
  <c r="E46" i="1"/>
  <c r="E52" i="1" s="1"/>
  <c r="F46" i="1"/>
  <c r="G46" i="1"/>
  <c r="H46" i="1"/>
  <c r="I46" i="1"/>
  <c r="I52" i="1" s="1"/>
  <c r="J46" i="1"/>
  <c r="C46" i="1"/>
  <c r="C42" i="1"/>
  <c r="D42" i="1"/>
  <c r="D52" i="1" s="1"/>
  <c r="E42" i="1"/>
  <c r="F42" i="1"/>
  <c r="G42" i="1"/>
  <c r="H42" i="1"/>
  <c r="H52" i="1" s="1"/>
  <c r="I42" i="1"/>
  <c r="J42" i="1"/>
  <c r="J52" i="1" s="1"/>
  <c r="D30" i="1"/>
  <c r="E30" i="1"/>
  <c r="F30" i="1"/>
  <c r="G30" i="1"/>
  <c r="H30" i="1"/>
  <c r="I30" i="1"/>
  <c r="J30" i="1"/>
  <c r="C30" i="1"/>
  <c r="D17" i="1"/>
  <c r="E17" i="1"/>
  <c r="F17" i="1"/>
  <c r="G17" i="1"/>
  <c r="H17" i="1"/>
  <c r="I17" i="1"/>
  <c r="J17" i="1"/>
  <c r="T26" i="1"/>
  <c r="C17" i="1"/>
  <c r="J4" i="1"/>
  <c r="H4" i="1"/>
  <c r="D4" i="1"/>
  <c r="G22" i="6" l="1"/>
  <c r="G24" i="6" s="1"/>
  <c r="G30" i="6" s="1"/>
  <c r="C52" i="1"/>
  <c r="G52" i="1"/>
  <c r="F52" i="1"/>
  <c r="I22" i="6"/>
  <c r="I24" i="6" s="1"/>
  <c r="I30" i="6" s="1"/>
  <c r="E22" i="6"/>
  <c r="E24" i="6" s="1"/>
  <c r="E30" i="6" s="1"/>
  <c r="H22" i="6"/>
  <c r="H24" i="6" s="1"/>
  <c r="H30" i="6" s="1"/>
  <c r="D22" i="6"/>
  <c r="D24" i="6" s="1"/>
  <c r="D30" i="6" s="1"/>
  <c r="J22" i="6"/>
  <c r="J24" i="6" s="1"/>
  <c r="J30" i="6" s="1"/>
  <c r="J40" i="6"/>
  <c r="S42" i="7"/>
  <c r="S44" i="7" s="1"/>
  <c r="S46" i="7" s="1"/>
  <c r="S48" i="7" s="1"/>
  <c r="S54" i="7" s="1"/>
  <c r="V24" i="11"/>
  <c r="V25" i="11"/>
  <c r="V27" i="11" s="1"/>
  <c r="V20" i="11" l="1"/>
  <c r="V26" i="11" s="1"/>
  <c r="V28" i="11" s="1"/>
  <c r="S30" i="7" l="1"/>
  <c r="T12" i="12" l="1"/>
  <c r="T16" i="12" s="1"/>
  <c r="U23" i="11"/>
  <c r="U12" i="11"/>
  <c r="U6" i="11"/>
  <c r="T61" i="7"/>
  <c r="S26" i="1"/>
  <c r="W18" i="11" l="1"/>
  <c r="U18" i="11"/>
  <c r="U25" i="11" s="1"/>
  <c r="U27" i="11" s="1"/>
  <c r="U24" i="11"/>
  <c r="W20" i="11" l="1"/>
  <c r="W26" i="11" s="1"/>
  <c r="W28" i="11" s="1"/>
  <c r="W25" i="11"/>
  <c r="W27" i="11" s="1"/>
  <c r="U20" i="11"/>
  <c r="U26" i="11" s="1"/>
  <c r="U28" i="11" s="1"/>
  <c r="S12" i="12" l="1"/>
  <c r="S16" i="12" l="1"/>
  <c r="S61" i="7"/>
  <c r="T18" i="11" l="1"/>
  <c r="T20" i="11" l="1"/>
  <c r="T12" i="11"/>
  <c r="T23" i="11"/>
  <c r="T6" i="11"/>
  <c r="T25" i="11"/>
  <c r="T27" i="11" l="1"/>
  <c r="T26" i="11"/>
  <c r="T24" i="11"/>
  <c r="T28" i="11" l="1"/>
  <c r="AB61" i="7" l="1"/>
  <c r="R60" i="7"/>
  <c r="R59" i="7"/>
  <c r="R54" i="7" l="1"/>
  <c r="R61" i="7"/>
  <c r="C16" i="14" l="1"/>
  <c r="C10" i="14"/>
  <c r="C12" i="14" s="1"/>
  <c r="C8" i="6"/>
  <c r="C11" i="6" s="1"/>
  <c r="C22" i="6" s="1"/>
  <c r="C24" i="6" s="1"/>
  <c r="C30" i="6" s="1"/>
  <c r="C20" i="7"/>
  <c r="C22" i="7" s="1"/>
  <c r="C24" i="7" s="1"/>
  <c r="C30" i="7" s="1"/>
  <c r="AB35" i="7"/>
  <c r="R35" i="7"/>
  <c r="J12" i="12"/>
  <c r="J16" i="12" s="1"/>
  <c r="I12" i="12"/>
  <c r="I16" i="12" s="1"/>
  <c r="H12" i="12"/>
  <c r="H16" i="12" s="1"/>
  <c r="G12" i="12"/>
  <c r="G16" i="12" s="1"/>
  <c r="F12" i="12"/>
  <c r="F16" i="12" s="1"/>
  <c r="E12" i="12"/>
  <c r="E16" i="12" s="1"/>
  <c r="D12" i="12"/>
  <c r="D16" i="12" s="1"/>
  <c r="E39" i="6"/>
  <c r="C37" i="6"/>
  <c r="C12" i="12"/>
  <c r="C16" i="12" s="1"/>
  <c r="C53" i="7"/>
  <c r="C50" i="7"/>
  <c r="C49" i="7"/>
  <c r="C45" i="7"/>
  <c r="C47" i="7"/>
  <c r="C41" i="7"/>
  <c r="K6" i="11"/>
  <c r="D12" i="11"/>
  <c r="J12" i="11"/>
  <c r="G12" i="11"/>
  <c r="K12" i="11"/>
  <c r="H6" i="11"/>
  <c r="D23" i="11"/>
  <c r="G6" i="11"/>
  <c r="I6" i="11"/>
  <c r="AA52" i="7"/>
  <c r="AA54" i="7" s="1"/>
  <c r="Z63" i="7"/>
  <c r="Z52" i="7" s="1"/>
  <c r="Z54" i="7" s="1"/>
  <c r="J61" i="7"/>
  <c r="J63" i="7" s="1"/>
  <c r="J52" i="7" s="1"/>
  <c r="J54" i="7" s="1"/>
  <c r="I61" i="7"/>
  <c r="I63" i="7" s="1"/>
  <c r="I52" i="7" s="1"/>
  <c r="I54" i="7" s="1"/>
  <c r="H61" i="7"/>
  <c r="H63" i="7" s="1"/>
  <c r="H52" i="7" s="1"/>
  <c r="H54" i="7" s="1"/>
  <c r="G61" i="7"/>
  <c r="G63" i="7" s="1"/>
  <c r="F61" i="7"/>
  <c r="F63" i="7" s="1"/>
  <c r="F52" i="7" s="1"/>
  <c r="F54" i="7" s="1"/>
  <c r="E61" i="7"/>
  <c r="E63" i="7" s="1"/>
  <c r="D61" i="7"/>
  <c r="D63" i="7" s="1"/>
  <c r="D52" i="7" s="1"/>
  <c r="D54" i="7" s="1"/>
  <c r="C61" i="7"/>
  <c r="C63" i="7" s="1"/>
  <c r="C64" i="7" s="1"/>
  <c r="I39" i="6"/>
  <c r="I40" i="6" s="1"/>
  <c r="H39" i="6"/>
  <c r="H40" i="6" s="1"/>
  <c r="G39" i="6"/>
  <c r="G40" i="6" s="1"/>
  <c r="G23" i="11"/>
  <c r="I12" i="11"/>
  <c r="F12" i="11"/>
  <c r="E12" i="11"/>
  <c r="J6" i="11"/>
  <c r="F18" i="11"/>
  <c r="F20" i="11" s="1"/>
  <c r="J18" i="11"/>
  <c r="C43" i="7"/>
  <c r="I4" i="1"/>
  <c r="G4" i="1"/>
  <c r="F4" i="1"/>
  <c r="E4" i="1"/>
  <c r="C4" i="1"/>
  <c r="J7" i="1"/>
  <c r="J26" i="1" s="1"/>
  <c r="I7" i="1"/>
  <c r="H7" i="1"/>
  <c r="H26" i="1" s="1"/>
  <c r="G7" i="1"/>
  <c r="F7" i="1"/>
  <c r="E7" i="1"/>
  <c r="D7" i="1"/>
  <c r="D26" i="1" s="1"/>
  <c r="C7" i="1"/>
  <c r="G52" i="7" l="1"/>
  <c r="G54" i="7" s="1"/>
  <c r="G64" i="7"/>
  <c r="I26" i="1"/>
  <c r="E26" i="1"/>
  <c r="C52" i="7"/>
  <c r="D64" i="7"/>
  <c r="G26" i="1"/>
  <c r="E52" i="7"/>
  <c r="E54" i="7" s="1"/>
  <c r="E64" i="7"/>
  <c r="C26" i="1"/>
  <c r="H64" i="7"/>
  <c r="C39" i="6"/>
  <c r="C40" i="6" s="1"/>
  <c r="I64" i="7"/>
  <c r="F64" i="7"/>
  <c r="C17" i="14"/>
  <c r="F26" i="1"/>
  <c r="Z64" i="7"/>
  <c r="J64" i="7"/>
  <c r="G18" i="11"/>
  <c r="G25" i="11" s="1"/>
  <c r="G27" i="11" s="1"/>
  <c r="K18" i="11"/>
  <c r="K25" i="11" s="1"/>
  <c r="C38" i="7"/>
  <c r="I18" i="11"/>
  <c r="I25" i="11" s="1"/>
  <c r="I24" i="11"/>
  <c r="H18" i="11"/>
  <c r="D18" i="11"/>
  <c r="D20" i="11" s="1"/>
  <c r="E23" i="11"/>
  <c r="E18" i="11"/>
  <c r="E20" i="11" s="1"/>
  <c r="J23" i="11"/>
  <c r="H23" i="11"/>
  <c r="F23" i="11"/>
  <c r="F39" i="6"/>
  <c r="F40" i="6" s="1"/>
  <c r="H12" i="11"/>
  <c r="H24" i="11" s="1"/>
  <c r="F25" i="11"/>
  <c r="J24" i="11"/>
  <c r="D6" i="11"/>
  <c r="D24" i="11" s="1"/>
  <c r="I23" i="11"/>
  <c r="J25" i="11"/>
  <c r="J20" i="11"/>
  <c r="J26" i="11" s="1"/>
  <c r="G24" i="11"/>
  <c r="D39" i="6"/>
  <c r="D40" i="6" s="1"/>
  <c r="E40" i="6"/>
  <c r="F6" i="11"/>
  <c r="F24" i="11" s="1"/>
  <c r="K24" i="11"/>
  <c r="E6" i="11"/>
  <c r="K23" i="11"/>
  <c r="D26" i="11" l="1"/>
  <c r="D28" i="11" s="1"/>
  <c r="I20" i="11"/>
  <c r="I26" i="11" s="1"/>
  <c r="C42" i="7"/>
  <c r="C44" i="7" s="1"/>
  <c r="C46" i="7" s="1"/>
  <c r="C48" i="7" s="1"/>
  <c r="C54" i="7" s="1"/>
  <c r="D25" i="11"/>
  <c r="D27" i="11" s="1"/>
  <c r="E26" i="11"/>
  <c r="E25" i="11"/>
  <c r="E27" i="11" s="1"/>
  <c r="G20" i="11"/>
  <c r="G26" i="11" s="1"/>
  <c r="G28" i="11" s="1"/>
  <c r="J27" i="11"/>
  <c r="I27" i="11"/>
  <c r="J28" i="11"/>
  <c r="F27" i="11"/>
  <c r="K20" i="11"/>
  <c r="K26" i="11" s="1"/>
  <c r="K28" i="11" s="1"/>
  <c r="H20" i="11"/>
  <c r="H26" i="11" s="1"/>
  <c r="H28" i="11" s="1"/>
  <c r="H25" i="11"/>
  <c r="H27" i="11" s="1"/>
  <c r="I28" i="11"/>
  <c r="K27" i="11"/>
  <c r="E24" i="11"/>
  <c r="F26" i="11"/>
  <c r="F28" i="11" s="1"/>
  <c r="E28" i="11" l="1"/>
</calcChain>
</file>

<file path=xl/sharedStrings.xml><?xml version="1.0" encoding="utf-8"?>
<sst xmlns="http://schemas.openxmlformats.org/spreadsheetml/2006/main" count="497" uniqueCount="194">
  <si>
    <t>Consolidated balance sheet</t>
  </si>
  <si>
    <t>ASSETS - €m</t>
  </si>
  <si>
    <t>Intangible assets</t>
  </si>
  <si>
    <t>Goodwill</t>
  </si>
  <si>
    <t>Other intangible assets</t>
  </si>
  <si>
    <t>Insurance business investments</t>
  </si>
  <si>
    <t>Investment property</t>
  </si>
  <si>
    <t>Held-to-maturity securities</t>
  </si>
  <si>
    <t>Available-for-sale securities</t>
  </si>
  <si>
    <t>Trading securities</t>
  </si>
  <si>
    <t>Derivatives</t>
  </si>
  <si>
    <t>Loans and receivables</t>
  </si>
  <si>
    <t>Receivables arising from banking and other activities</t>
  </si>
  <si>
    <t>Investments in associates</t>
  </si>
  <si>
    <t>Reinsurers' share of insurance liabilities</t>
  </si>
  <si>
    <t>Other assets</t>
  </si>
  <si>
    <t>Buildings used in the business and other property, plant and equipment</t>
  </si>
  <si>
    <t>Deferred acquisition costs</t>
  </si>
  <si>
    <t>Deferred tax assets</t>
  </si>
  <si>
    <t xml:space="preserve">Receivables arising from insurance and reinsurance operations </t>
  </si>
  <si>
    <t>Trade receivables arising from other activities</t>
  </si>
  <si>
    <t>Current tax receivables</t>
  </si>
  <si>
    <t>Other receivables</t>
  </si>
  <si>
    <t>Cash and cash equivalents</t>
  </si>
  <si>
    <t>TOTAL ASSETS</t>
  </si>
  <si>
    <t>EQUITY &amp; LIABILITIES - €m</t>
  </si>
  <si>
    <t>Equity attributable to owners of the parent</t>
  </si>
  <si>
    <t>Share capital</t>
  </si>
  <si>
    <t>Additional paid-in capital</t>
  </si>
  <si>
    <t>Retained earnings</t>
  </si>
  <si>
    <t>Other comprehensive income</t>
  </si>
  <si>
    <t>Consolidated net income for the period</t>
  </si>
  <si>
    <t>Non-controlling interests</t>
  </si>
  <si>
    <t>Total equity</t>
  </si>
  <si>
    <t>Provisions for liabilities and charges</t>
  </si>
  <si>
    <t>Financing liabilities</t>
  </si>
  <si>
    <t>Liabilities relating to insurance contracts</t>
  </si>
  <si>
    <t>Payables arising from banking sector activities</t>
  </si>
  <si>
    <t>Amounts due to banking sector companies</t>
  </si>
  <si>
    <t>Amounts due to customers of banking sector companies</t>
  </si>
  <si>
    <t>Debt securities</t>
  </si>
  <si>
    <t>Other liabilities</t>
  </si>
  <si>
    <t>Deferred tax liabilities</t>
  </si>
  <si>
    <t xml:space="preserve">Payables arising from insurance and reinsurance operations </t>
  </si>
  <si>
    <t>Current tax payables</t>
  </si>
  <si>
    <t>Derivative instruments with a negative fair value</t>
  </si>
  <si>
    <t>Other payables</t>
  </si>
  <si>
    <t>TOTAL EQUITY AND LIABILITIES</t>
  </si>
  <si>
    <t>Cost of risk</t>
  </si>
  <si>
    <t>Q1 2015</t>
  </si>
  <si>
    <t>Q2 2015</t>
  </si>
  <si>
    <t>Q3 2015</t>
  </si>
  <si>
    <t>Q4 2015</t>
  </si>
  <si>
    <t>Q1 2016</t>
  </si>
  <si>
    <t>Q2 2016</t>
  </si>
  <si>
    <t>Q3 2016</t>
  </si>
  <si>
    <t>Q4 2016</t>
  </si>
  <si>
    <t>FY 2016</t>
  </si>
  <si>
    <t>Net income from banking activities</t>
  </si>
  <si>
    <t>Investment income, net of management expenses</t>
  </si>
  <si>
    <t>Claims expenses</t>
  </si>
  <si>
    <t>Policy acquisition costs</t>
  </si>
  <si>
    <t>Administrative costs</t>
  </si>
  <si>
    <t>CURRENT OPERATING INCOME</t>
  </si>
  <si>
    <t>OPERATING INCOME</t>
  </si>
  <si>
    <t>Finance costs</t>
  </si>
  <si>
    <t>Share in net income of associates</t>
  </si>
  <si>
    <t>Gross earned premiums</t>
  </si>
  <si>
    <t>in €m</t>
  </si>
  <si>
    <t>Income from ceded reinsurance</t>
  </si>
  <si>
    <t>Expenses from ceded reinsurance</t>
  </si>
  <si>
    <t>UNDERWRITING INCOME/LOSS BEFORE REINSURANCE</t>
  </si>
  <si>
    <t>UNDERWRITING INCOME/LOSS AFTER REINSURANCE</t>
  </si>
  <si>
    <t>REVENUE</t>
  </si>
  <si>
    <t>Other operating income / expenses</t>
  </si>
  <si>
    <t>Income Tax</t>
  </si>
  <si>
    <t>NET INCOME</t>
  </si>
  <si>
    <t>Q1 2017</t>
  </si>
  <si>
    <t>TOTAL REVENUE AND INCOME FROM ORDINARY ACTIVITIES</t>
  </si>
  <si>
    <t>REINSURANCE RESULT</t>
  </si>
  <si>
    <t>TOTAL CURRENT INCOME AND EXPENSES</t>
  </si>
  <si>
    <t xml:space="preserve">Fees and commission income </t>
  </si>
  <si>
    <t>Employee profit sharing sharing and incentive plans</t>
  </si>
  <si>
    <t xml:space="preserve">    Fees and commission income </t>
  </si>
  <si>
    <t xml:space="preserve">    Net income from banking activities</t>
  </si>
  <si>
    <t xml:space="preserve">    Policy acquisition costs</t>
  </si>
  <si>
    <t xml:space="preserve">    Administrative costs</t>
  </si>
  <si>
    <t>Combined ratio before reinsurance</t>
  </si>
  <si>
    <t>Consolidated income statement</t>
  </si>
  <si>
    <t>Reinsurance result</t>
  </si>
  <si>
    <t>Ceded premiums</t>
  </si>
  <si>
    <t>Net earned premiums</t>
  </si>
  <si>
    <t>Ceded claims</t>
  </si>
  <si>
    <t>Change in claims provisions, net of recoveries</t>
  </si>
  <si>
    <t>Net claims expenses</t>
  </si>
  <si>
    <t>Commissions received from reinsurers</t>
  </si>
  <si>
    <t>Cost ratio before reinsurance</t>
  </si>
  <si>
    <t>Cost ratio after reinsurance</t>
  </si>
  <si>
    <t>Loss ratio before reinsurance</t>
  </si>
  <si>
    <t>Loss ratio after reinsurance</t>
  </si>
  <si>
    <t>Combined ratio after reinsurance</t>
  </si>
  <si>
    <t>(A)</t>
  </si>
  <si>
    <t>(D)</t>
  </si>
  <si>
    <t>(B)</t>
  </si>
  <si>
    <t>(E)</t>
  </si>
  <si>
    <t xml:space="preserve">(C) </t>
  </si>
  <si>
    <t>(F)</t>
  </si>
  <si>
    <t>Northern Europe</t>
  </si>
  <si>
    <t>Central Europe</t>
  </si>
  <si>
    <t>Mediterranean &amp; Africa</t>
  </si>
  <si>
    <t>North America</t>
  </si>
  <si>
    <t>Latin America</t>
  </si>
  <si>
    <t>Asia Pacific</t>
  </si>
  <si>
    <t>Western Europe - published</t>
  </si>
  <si>
    <t>Revenues</t>
  </si>
  <si>
    <t>Expenses</t>
  </si>
  <si>
    <t>Margin before tax</t>
  </si>
  <si>
    <t>Income tax rate</t>
  </si>
  <si>
    <t>Income tax</t>
  </si>
  <si>
    <t>Net income from SEGM</t>
  </si>
  <si>
    <t>Q2 2017</t>
  </si>
  <si>
    <t>in €m | non-audited</t>
  </si>
  <si>
    <t>*excluding State export guarantees management - ceded in dec. 2016</t>
  </si>
  <si>
    <t>Combined ratio (2015-2016 figures ex. SEGM*)</t>
  </si>
  <si>
    <t>Consolidated income statement (simplified) - ex. SEGM*</t>
  </si>
  <si>
    <t>State export guarantees management contribution (activity ceded in Dec. 2016)</t>
  </si>
  <si>
    <t>Western Europe - ex. SEGM*</t>
  </si>
  <si>
    <t>Total revenue - split by region (2015-2016 figures ex. SEGM*)</t>
  </si>
  <si>
    <t>Total revenue - ex. SEGM*</t>
  </si>
  <si>
    <t>Western Europe</t>
  </si>
  <si>
    <t>Total revenue - published</t>
  </si>
  <si>
    <t>Loss ratio before reinsurance - split by region</t>
  </si>
  <si>
    <t>Consolidated income statement - Analytic view</t>
  </si>
  <si>
    <t>IMPORTANT NOTICE:</t>
  </si>
  <si>
    <t>OPERATING INCOME FROM SEGM</t>
  </si>
  <si>
    <t>NET INCOME FROM SEGM</t>
  </si>
  <si>
    <t>Q3 2017</t>
  </si>
  <si>
    <t>published figures</t>
  </si>
  <si>
    <t>Q4 2017</t>
  </si>
  <si>
    <t>FY 2017</t>
  </si>
  <si>
    <t>Solvency required capital</t>
  </si>
  <si>
    <t xml:space="preserve">    Required capital - Non-life underwriting risk</t>
  </si>
  <si>
    <t xml:space="preserve">    Required capital - Market risk</t>
  </si>
  <si>
    <t xml:space="preserve">    Required capital - Counterparty risk</t>
  </si>
  <si>
    <t>Required capital - Operational risk</t>
  </si>
  <si>
    <t>Diversification</t>
  </si>
  <si>
    <t>Tax adjustment</t>
  </si>
  <si>
    <t>Factoring required capital</t>
  </si>
  <si>
    <t>T1 capital</t>
  </si>
  <si>
    <t>T2 capital</t>
  </si>
  <si>
    <t>T3 capital</t>
  </si>
  <si>
    <t>Total eligible own funds</t>
  </si>
  <si>
    <t>SOLVENCY RATIO</t>
  </si>
  <si>
    <t>€m</t>
  </si>
  <si>
    <t>Insurance required capital</t>
  </si>
  <si>
    <t>Group SCR</t>
  </si>
  <si>
    <t>30/06/2017
(estimated)</t>
  </si>
  <si>
    <t>Other revenue</t>
  </si>
  <si>
    <t>Operating expenses</t>
  </si>
  <si>
    <t>Operating expenses, net of revenues from other services - before reinsurance</t>
  </si>
  <si>
    <t>Operating expenses, net of revenues from other services - after reinsurance</t>
  </si>
  <si>
    <t>Q1 2018</t>
  </si>
  <si>
    <t>Q2 2018</t>
  </si>
  <si>
    <t>30/06/2018
(estimated)</t>
  </si>
  <si>
    <t>Q3 2018</t>
  </si>
  <si>
    <t>Q4 2018</t>
  </si>
  <si>
    <t>FY 2018</t>
  </si>
  <si>
    <t>FY 2019</t>
  </si>
  <si>
    <t>Q1 2019</t>
  </si>
  <si>
    <t>Q2 2019</t>
  </si>
  <si>
    <t>Q3 2019</t>
  </si>
  <si>
    <t>Q4 2019</t>
  </si>
  <si>
    <t>Lease liabilities</t>
  </si>
  <si>
    <t>30/06/2019
(estimated)*</t>
  </si>
  <si>
    <r>
      <rPr>
        <vertAlign val="superscript"/>
        <sz val="8"/>
        <color theme="1"/>
        <rFont val="Calibri"/>
        <family val="2"/>
        <scheme val="minor"/>
      </rPr>
      <t>1</t>
    </r>
    <r>
      <rPr>
        <sz val="8"/>
        <color theme="1"/>
        <rFont val="Calibri"/>
        <family val="2"/>
        <scheme val="minor"/>
      </rPr>
      <t xml:space="preserve"> End-2017 final solvency ratio stands at 164% (based on the interpretation by Coface of Solvency II and integrating a stricter estimation for Factoring SCR to anticipate regulatory changes). Not audited.</t>
    </r>
  </si>
  <si>
    <r>
      <t>31/12/2017</t>
    </r>
    <r>
      <rPr>
        <b/>
        <vertAlign val="superscript"/>
        <sz val="10"/>
        <color theme="0"/>
        <rFont val="Arial Narrow"/>
        <family val="2"/>
      </rPr>
      <t>1</t>
    </r>
  </si>
  <si>
    <r>
      <t>31/12/2018</t>
    </r>
    <r>
      <rPr>
        <b/>
        <vertAlign val="superscript"/>
        <sz val="10"/>
        <color theme="0"/>
        <rFont val="Arial Narrow"/>
        <family val="2"/>
      </rPr>
      <t>2</t>
    </r>
  </si>
  <si>
    <r>
      <rPr>
        <vertAlign val="superscript"/>
        <sz val="8"/>
        <color theme="1"/>
        <rFont val="Calibri"/>
        <family val="2"/>
        <scheme val="minor"/>
      </rPr>
      <t>3</t>
    </r>
    <r>
      <rPr>
        <sz val="8"/>
        <color theme="1"/>
        <rFont val="Calibri"/>
        <family val="2"/>
        <scheme val="minor"/>
      </rPr>
      <t xml:space="preserve"> This estimated solvency ratio constitutes a preliminary calculation made according to Coface’s interpretation of Solvency II regulations and using the Partial Internal Model. The result of the definitive calculation may differ from the preliminary calculation. The estimated solvency ratio is not audited</t>
    </r>
  </si>
  <si>
    <r>
      <rPr>
        <vertAlign val="superscript"/>
        <sz val="8"/>
        <color theme="1"/>
        <rFont val="Calibri"/>
        <family val="2"/>
        <scheme val="minor"/>
      </rPr>
      <t>2</t>
    </r>
    <r>
      <rPr>
        <sz val="8"/>
        <color theme="1"/>
        <rFont val="Calibri"/>
        <family val="2"/>
        <scheme val="minor"/>
      </rPr>
      <t xml:space="preserve"> End-2018 final solvency ratio stands at 169% (based on the interpretation by Coface of Solvency II and integrating a stricter estimation for Factoring SCR to anticipate regulatory changes). Not audited.</t>
    </r>
  </si>
  <si>
    <t xml:space="preserve">* This estimated solvency ratio is a preliminary calculation made according to Coface’s interpretation of the Solvency 2 Regulations. 
The result of the final calculation could differ from this preliminary calculation. The estimated solvency ratio has not been audited. It includes a stricter estimate of the factoring business line. </t>
  </si>
  <si>
    <r>
      <t>31/12/2019
(PIM, est.)</t>
    </r>
    <r>
      <rPr>
        <b/>
        <vertAlign val="superscript"/>
        <sz val="10"/>
        <color theme="0"/>
        <rFont val="Arial Narrow"/>
        <family val="2"/>
      </rPr>
      <t>3</t>
    </r>
  </si>
  <si>
    <t>Q1 2020</t>
  </si>
  <si>
    <t>Q2 2020</t>
  </si>
  <si>
    <r>
      <t>30/06/2020
(PIM, est.)</t>
    </r>
    <r>
      <rPr>
        <b/>
        <vertAlign val="superscript"/>
        <sz val="10"/>
        <color theme="0"/>
        <rFont val="Arial Narrow"/>
        <family val="2"/>
      </rPr>
      <t>3</t>
    </r>
  </si>
  <si>
    <t>The information contained in this spreadsheet has not been subject to independent verification. 
No representation, warranty or undertaking, express or implied, is made as to, and no reliance should be placed on, the fairness, accuracy, completeness or correctness of the information contained herein. None of the Coface Group, its affiliates or its advisors, nor any representatives of such persons, shall have any liability whatsoever for any loss arising from any use of this document or its contents or otherwise arising in connection with this document or any other information or material discussed.
Participants should read the half financial statements for the period ending 30 June 2020 and complete this information with the Universal Registration Document for the year 2019. The Universal Registration Document for 2019 was registered by the Autorité des marchés financiers (“AMF”) on 16 April 2020 under the No. D.20-0302. These documents all together present a detailed description of the Coface Group, its business, strategy, financial condition, results of operations and risk factors. 
This spreadhseet contains certain information that has not been prepared in accordance with International Financial Reporting Standards (“IFRS”). This information has important limitations as an analytical tool and should not be considered in isolation or as a substitute for analysis of our results as reported under IFRS.
More comprehensive information about the Coface Group may be obtained on its Internet website (http://www.coface.com/Investors). 
This document does not constitute an offer to sell, or a solicitation of an offer to buy COFACE SA securities in any jurisdiction.</t>
  </si>
  <si>
    <t>Income from services activities</t>
  </si>
  <si>
    <t>Expenses from services activities</t>
  </si>
  <si>
    <t>Badwill/Goodwill</t>
  </si>
  <si>
    <t xml:space="preserve">    Income from services activities</t>
  </si>
  <si>
    <t xml:space="preserve">    Expenses from services activities</t>
  </si>
  <si>
    <t xml:space="preserve">   Other insurance activity expenses</t>
  </si>
  <si>
    <t>Other insurance activity expenses</t>
  </si>
  <si>
    <t>Expenses from banking activities excl. cost of risk</t>
  </si>
  <si>
    <t xml:space="preserve">    Expenses from banking activities excl. cost of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</si>
</sst>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44" formatCode="_-* #,##0.00\ &quot;€&quot;_-;\-* #,##0.00\ &quot;€&quot;_-;_-* &quot;-&quot;??\ &quot;€&quot;_-;_-@_-"/>
    <numFmt numFmtId="43" formatCode="_-* #,##0.00_-;\-* #,##0.00_-;_-* &quot;-&quot;??_-;_-@_-"/>
    <numFmt numFmtId="164" formatCode="_-* #,##0.00\ _€_-;\-* #,##0.00\ _€_-;_-* &quot;-&quot;??\ _€_-;_-@_-"/>
    <numFmt numFmtId="165" formatCode="#,##0.0\ "/>
    <numFmt numFmtId="166" formatCode="#,##0\ "/>
    <numFmt numFmtId="167" formatCode="#,##0.00_ ;[Red]\-#,##0.00;\-"/>
    <numFmt numFmtId="168" formatCode="#,##0.0,,,&quot;bn&quot;;\(#,##0.0,,,\)&quot;bn&quot;;\-_);* @"/>
    <numFmt numFmtId="169" formatCode="#,##0&quot;bps&quot;;\(#,##0\)&quot;bps&quot;;\-_);* @"/>
    <numFmt numFmtId="170" formatCode="#,##0_);\(#,##0\);\-_);@_)"/>
    <numFmt numFmtId="171" formatCode="_(* #,##0.00_);_(* \(#,##0.00\);_(* &quot;-&quot;??_);_(@_)"/>
    <numFmt numFmtId="172" formatCode="&quot;$&quot;#,##0_);\(&quot;$&quot;#,##0\)"/>
    <numFmt numFmtId="173" formatCode="dd\ mmm\ yy_);&quot;n.m.&quot;_);&quot;n.m.&quot;_);* @"/>
    <numFmt numFmtId="174" formatCode="#,##0&quot; days&quot;_);\(#,##0\)&quot; days&quot;;\-_);* @"/>
    <numFmt numFmtId="175" formatCode="\+#,##0;\-#,###;0"/>
    <numFmt numFmtId="176" formatCode="\+#,##0;\-#,##0;0"/>
    <numFmt numFmtId="177" formatCode="\+#,##0&quot;   &quot;;\-#,##0&quot;   &quot;;0&quot;   &quot;"/>
    <numFmt numFmtId="178" formatCode="#,##0;&quot;–&quot;_l#,##0;#,##0"/>
    <numFmt numFmtId="179" formatCode="_([$€]* #,##0.00_);_([$€]* \(#,##0.00\);_([$€]* &quot;-&quot;??_);_(@_)"/>
    <numFmt numFmtId="180" formatCode="#,##0&quot;       &quot;"/>
    <numFmt numFmtId="181" formatCode="#,##0&quot;   &quot;"/>
    <numFmt numFmtId="182" formatCode="#,##0.00;&quot;–&quot;_l#,##0.00;#,##0.00"/>
    <numFmt numFmtId="183" formatCode="###0_);\(###0\);\-_);@_)"/>
    <numFmt numFmtId="184" formatCode="#,##0.0%_);\(#,##0.0\)%;#,##0.0%;___)@"/>
    <numFmt numFmtId="185" formatCode="_(* #,##0_);_(* \(#,##0\);_(* &quot;-&quot;_);_(@_)"/>
    <numFmt numFmtId="186" formatCode="_-* #,##0.00\ _F_-;\-* #,##0.00\ _F_-;_-* &quot;-&quot;??\ _F_-;_-@_-"/>
    <numFmt numFmtId="187" formatCode="#,##0.0,,&quot;m&quot;;\(#,##0.0,,\)&quot;m&quot;;\-_);* @"/>
    <numFmt numFmtId="188" formatCode="_(&quot;F&quot;* #,##0_);_(&quot;F&quot;* \(#,##0\);_(&quot;F&quot;* &quot;-&quot;_);_(@_)"/>
    <numFmt numFmtId="189" formatCode="_(&quot;F&quot;* #,##0.00_);_(&quot;F&quot;* \(#,##0.00\);_(&quot;F&quot;* &quot;-&quot;??_);_(@_)"/>
    <numFmt numFmtId="190" formatCode="#,##0.0;&quot;–&quot;_l#,##0.0;#,##0.0"/>
    <numFmt numFmtId="191" formatCode="0_l%"/>
    <numFmt numFmtId="192" formatCode="#,##0.0\x_);\(#,##0.0\)\x;0.0\x_);* @"/>
    <numFmt numFmtId="193" formatCode="#,##0.00\x_);\(#,##0.00\)\x;0.00\x_);* @"/>
    <numFmt numFmtId="194" formatCode="0.0"/>
    <numFmt numFmtId="195" formatCode="0%;\(0%\)"/>
    <numFmt numFmtId="196" formatCode="#,##0.00%_);\(#,##0.00\)%;\-_);* @"/>
    <numFmt numFmtId="197" formatCode="#,##0%_);\(#,##0\)%;\-_);* @"/>
    <numFmt numFmtId="198" formatCode="#,##0.00_);\(#,##0.00\);\-_);* @"/>
    <numFmt numFmtId="199" formatCode="#,##0.0,_);\(#,##0.0,\);\-_);* @"/>
    <numFmt numFmtId="200" formatCode="&quot;L.&quot;\ #,##0;[Red]\-&quot;L.&quot;\ #,##0"/>
    <numFmt numFmtId="201" formatCode="&quot;öS&quot;\ #,##0;[Red]&quot;-&quot;&quot;öS&quot;\ #,##0"/>
    <numFmt numFmtId="202" formatCode="0000_);\(0000\);0_);@_)"/>
    <numFmt numFmtId="203" formatCode="#,##0&quot; years&quot;_);&quot;n.m.&quot;_);0&quot; years&quot;;* @"/>
    <numFmt numFmtId="204" formatCode="#,##0.0,;\-#,##0.0,"/>
    <numFmt numFmtId="205" formatCode="0.0%"/>
    <numFmt numFmtId="206" formatCode="_-* #,##0.0\ _€_-;\-* #,##0.0\ _€_-;_-* &quot;-&quot;??\ _€_-;_-@_-"/>
    <numFmt numFmtId="207" formatCode="#,##0.0_ ;\-#,##0.0\ "/>
    <numFmt numFmtId="208" formatCode="#,##0.000_ ;\-#,##0.000\ "/>
    <numFmt numFmtId="209" formatCode="#,##0.000,;\-#,##0.000,"/>
    <numFmt numFmtId="210" formatCode="#,##0.000000000_ ;\-#,##0.000000000\ "/>
    <numFmt numFmtId="211" formatCode="#,##0.0000000000000,;\-#,##0.0000000000000,"/>
    <numFmt numFmtId="213" formatCode="#,##0.0000000000000_ ;\-#,##0.0000000000000\ "/>
  </numFmts>
  <fonts count="96">
    <font>
      <sz val="11"/>
      <color theme="1"/>
      <name val="Calibri"/>
      <family val="2"/>
      <scheme val="minor"/>
    </font>
    <font>
      <sz val="11"/>
      <color theme="1"/>
      <name val="Calibri"/>
      <family val="2"/>
      <scheme val="minor"/>
    </font>
    <font>
      <sz val="10"/>
      <name val="Arial"/>
      <family val="2"/>
    </font>
    <font>
      <b/>
      <sz val="10"/>
      <color rgb="FF03365F"/>
      <name val="Arial Narrow"/>
      <family val="2"/>
    </font>
    <font>
      <sz val="10"/>
      <color theme="1"/>
      <name val="Arial Narrow"/>
      <family val="2"/>
    </font>
    <font>
      <b/>
      <sz val="10"/>
      <color theme="1"/>
      <name val="Arial Narrow"/>
      <family val="2"/>
    </font>
    <font>
      <b/>
      <sz val="14"/>
      <color rgb="FF03365F"/>
      <name val="Arial Narrow"/>
      <family val="2"/>
    </font>
    <font>
      <sz val="13"/>
      <name val="Times New Roman"/>
      <family val="1"/>
    </font>
    <font>
      <sz val="10"/>
      <name val="MS Sans Serif"/>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Geneva"/>
      <family val="2"/>
    </font>
    <font>
      <sz val="12"/>
      <name val="Times New Roman"/>
      <family val="1"/>
    </font>
    <font>
      <sz val="11"/>
      <color indexed="8"/>
      <name val="Calibri"/>
      <family val="2"/>
    </font>
    <font>
      <sz val="11"/>
      <color indexed="9"/>
      <name val="Calibri"/>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0"/>
      <color indexed="12"/>
      <name val="Times New Roman"/>
      <family val="1"/>
    </font>
    <font>
      <sz val="11"/>
      <color indexed="52"/>
      <name val="Calibri"/>
      <family val="2"/>
    </font>
    <font>
      <b/>
      <sz val="11"/>
      <color indexed="9"/>
      <name val="Calibri"/>
      <family val="2"/>
    </font>
    <font>
      <b/>
      <sz val="8"/>
      <name val="Arial"/>
      <family val="2"/>
    </font>
    <font>
      <sz val="10"/>
      <name val="Times New Roman"/>
      <family val="1"/>
    </font>
    <font>
      <i/>
      <sz val="7"/>
      <name val="Arial"/>
      <family val="2"/>
    </font>
    <font>
      <sz val="24"/>
      <color theme="4"/>
      <name val="Georgia"/>
      <family val="1"/>
    </font>
    <font>
      <b/>
      <sz val="12"/>
      <name val="Arial"/>
      <family val="2"/>
    </font>
    <font>
      <b/>
      <sz val="11"/>
      <name val="Arial"/>
      <family val="2"/>
    </font>
    <font>
      <sz val="11"/>
      <color indexed="62"/>
      <name val="Calibri"/>
      <family val="2"/>
    </font>
    <font>
      <i/>
      <sz val="10"/>
      <name val="Tms Rmn"/>
    </font>
    <font>
      <b/>
      <sz val="11"/>
      <color indexed="8"/>
      <name val="Calibri"/>
      <family val="2"/>
    </font>
    <font>
      <i/>
      <sz val="11"/>
      <color indexed="23"/>
      <name val="Calibri"/>
      <family val="2"/>
    </font>
    <font>
      <sz val="8"/>
      <color rgb="FF787878"/>
      <name val="Arial"/>
      <family val="2"/>
    </font>
    <font>
      <sz val="11"/>
      <color indexed="17"/>
      <name val="Calibri"/>
      <family val="2"/>
    </font>
    <font>
      <i/>
      <sz val="8"/>
      <name val="Arial"/>
      <family val="2"/>
    </font>
    <font>
      <b/>
      <sz val="8"/>
      <color indexed="8"/>
      <name val="Arial"/>
      <family val="2"/>
    </font>
    <font>
      <b/>
      <sz val="15"/>
      <color indexed="56"/>
      <name val="Calibri"/>
      <family val="2"/>
    </font>
    <font>
      <b/>
      <sz val="13"/>
      <color indexed="56"/>
      <name val="Calibri"/>
      <family val="2"/>
    </font>
    <font>
      <b/>
      <sz val="11"/>
      <color indexed="56"/>
      <name val="Calibri"/>
      <family val="2"/>
    </font>
    <font>
      <b/>
      <sz val="10"/>
      <color theme="0"/>
      <name val="Arial"/>
      <family val="2"/>
    </font>
    <font>
      <sz val="8"/>
      <color theme="9"/>
      <name val="Arial"/>
      <family val="2"/>
    </font>
    <font>
      <sz val="10"/>
      <name val="Helv"/>
    </font>
    <font>
      <sz val="8"/>
      <color indexed="8"/>
      <name val="Arial"/>
      <family val="2"/>
    </font>
    <font>
      <sz val="11"/>
      <color indexed="60"/>
      <name val="Calibri"/>
      <family val="2"/>
    </font>
    <font>
      <sz val="11"/>
      <name val="Arial"/>
      <family val="2"/>
    </font>
    <font>
      <sz val="10"/>
      <color indexed="8"/>
      <name val="Arial"/>
      <family val="2"/>
    </font>
    <font>
      <sz val="9"/>
      <name val="Times New Roman"/>
      <family val="1"/>
    </font>
    <font>
      <sz val="10"/>
      <color indexed="8"/>
      <name val="Times New Roman"/>
      <family val="1"/>
    </font>
    <font>
      <i/>
      <sz val="8"/>
      <name val="Times New Roman"/>
      <family val="1"/>
    </font>
    <font>
      <b/>
      <sz val="12"/>
      <name val="Times New Roman"/>
      <family val="1"/>
    </font>
    <font>
      <b/>
      <sz val="18"/>
      <color indexed="56"/>
      <name val="Cambria"/>
      <family val="2"/>
    </font>
    <font>
      <sz val="8"/>
      <color theme="8"/>
      <name val="Arial"/>
      <family val="2"/>
    </font>
    <font>
      <sz val="11"/>
      <color indexed="62"/>
      <name val="Calibri"/>
      <family val="2"/>
      <charset val="204"/>
    </font>
    <font>
      <b/>
      <sz val="10"/>
      <name val="Arial Narrow"/>
      <family val="2"/>
    </font>
    <font>
      <b/>
      <sz val="10"/>
      <color theme="0"/>
      <name val="Arial Narrow"/>
      <family val="2"/>
    </font>
    <font>
      <sz val="10"/>
      <name val="Arial Narrow"/>
      <family val="2"/>
    </font>
    <font>
      <b/>
      <sz val="10"/>
      <color rgb="FF18B3B9"/>
      <name val="Arial Narrow"/>
      <family val="2"/>
    </font>
    <font>
      <sz val="10"/>
      <color theme="0" tint="-0.499984740745262"/>
      <name val="Arial Narrow"/>
      <family val="2"/>
    </font>
    <font>
      <i/>
      <sz val="10"/>
      <name val="Arial Narrow"/>
      <family val="2"/>
    </font>
    <font>
      <i/>
      <sz val="10"/>
      <color theme="0" tint="-0.499984740745262"/>
      <name val="Arial Narrow"/>
      <family val="2"/>
    </font>
    <font>
      <b/>
      <sz val="14"/>
      <color rgb="FF03365F"/>
      <name val="Cambria"/>
      <family val="1"/>
      <scheme val="major"/>
    </font>
    <font>
      <sz val="10"/>
      <color theme="1"/>
      <name val="Cambria"/>
      <family val="1"/>
      <scheme val="major"/>
    </font>
    <font>
      <b/>
      <sz val="10"/>
      <color theme="0"/>
      <name val="Cambria"/>
      <family val="1"/>
      <scheme val="major"/>
    </font>
    <font>
      <b/>
      <sz val="10"/>
      <color rgb="FF18B3B9"/>
      <name val="Cambria"/>
      <family val="1"/>
      <scheme val="major"/>
    </font>
    <font>
      <sz val="10"/>
      <color rgb="FF18B3B9"/>
      <name val="Cambria"/>
      <family val="1"/>
      <scheme val="major"/>
    </font>
    <font>
      <i/>
      <sz val="10"/>
      <color rgb="FF18B3B9"/>
      <name val="Cambria"/>
      <family val="1"/>
      <scheme val="major"/>
    </font>
    <font>
      <sz val="11"/>
      <name val="Calibri"/>
      <family val="2"/>
      <scheme val="minor"/>
    </font>
    <font>
      <b/>
      <i/>
      <sz val="10"/>
      <color rgb="FF18B3B9"/>
      <name val="Arial Narrow"/>
      <family val="2"/>
    </font>
    <font>
      <b/>
      <sz val="10"/>
      <color rgb="FFFF0000"/>
      <name val="Arial Narrow"/>
      <family val="2"/>
    </font>
    <font>
      <b/>
      <sz val="13"/>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0"/>
      <name val="Bienvenue Titling TT"/>
    </font>
    <font>
      <b/>
      <sz val="11"/>
      <color theme="1"/>
      <name val="Arial Narrow"/>
      <family val="2"/>
    </font>
    <font>
      <sz val="11"/>
      <color theme="1"/>
      <name val="Arial Narrow"/>
      <family val="2"/>
    </font>
    <font>
      <sz val="10"/>
      <color rgb="FFFF0000"/>
      <name val="Arial Narrow"/>
      <family val="2"/>
    </font>
    <font>
      <b/>
      <sz val="18"/>
      <color theme="3"/>
      <name val="Cambria"/>
      <family val="2"/>
      <scheme val="major"/>
    </font>
    <font>
      <b/>
      <sz val="15"/>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8"/>
      <color theme="1"/>
      <name val="Calibri"/>
      <family val="2"/>
      <scheme val="minor"/>
    </font>
    <font>
      <b/>
      <vertAlign val="superscript"/>
      <sz val="10"/>
      <color theme="0"/>
      <name val="Arial Narrow"/>
      <family val="2"/>
    </font>
    <font>
      <vertAlign val="superscript"/>
      <sz val="8"/>
      <color theme="1"/>
      <name val="Calibri"/>
      <family val="2"/>
      <scheme val="minor"/>
    </font>
  </fonts>
  <fills count="5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mediumGray">
        <fgColor indexed="9"/>
        <bgColor indexed="44"/>
      </patternFill>
    </fill>
    <fill>
      <patternFill patternType="solid">
        <fgColor theme="5"/>
        <bgColor indexed="64"/>
      </patternFill>
    </fill>
    <fill>
      <patternFill patternType="solid">
        <fgColor theme="4"/>
        <bgColor indexed="64"/>
      </patternFill>
    </fill>
    <fill>
      <patternFill patternType="solid">
        <fgColor rgb="FFF0F4D4"/>
        <bgColor indexed="64"/>
      </patternFill>
    </fill>
    <fill>
      <patternFill patternType="solid">
        <fgColor indexed="43"/>
      </patternFill>
    </fill>
    <fill>
      <patternFill patternType="solid">
        <fgColor rgb="FF03365F"/>
        <bgColor indexed="64"/>
      </patternFill>
    </fill>
    <fill>
      <patternFill patternType="solid">
        <fgColor rgb="FF18B3B9"/>
        <bgColor indexed="64"/>
      </patternFill>
    </fill>
    <fill>
      <patternFill patternType="solid">
        <fgColor rgb="FFD1F0F1"/>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right/>
      <top style="thin">
        <color theme="0" tint="-0.24994659260841701"/>
      </top>
      <bottom style="thin">
        <color theme="0" tint="-0.24994659260841701"/>
      </bottom>
      <diagonal/>
    </border>
    <border>
      <left/>
      <right/>
      <top/>
      <bottom style="thin">
        <color indexed="64"/>
      </bottom>
      <diagonal/>
    </border>
    <border>
      <left/>
      <right style="thin">
        <color indexed="64"/>
      </right>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rgb="FF787878"/>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9"/>
      </left>
      <right style="thick">
        <color indexed="9"/>
      </right>
      <top style="thin">
        <color indexed="9"/>
      </top>
      <bottom style="thin">
        <color indexed="9"/>
      </bottom>
      <diagonal/>
    </border>
    <border>
      <left/>
      <right/>
      <top style="thin">
        <color indexed="9"/>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ck">
        <color theme="0"/>
      </right>
      <top/>
      <bottom style="thin">
        <color rgb="FF787878"/>
      </bottom>
      <diagonal/>
    </border>
    <border>
      <left/>
      <right style="thick">
        <color rgb="FFEBEFC8"/>
      </right>
      <top/>
      <bottom style="thin">
        <color rgb="FF787878"/>
      </bottom>
      <diagonal/>
    </border>
    <border>
      <left style="dotted">
        <color indexed="64"/>
      </left>
      <right style="dotted">
        <color indexed="64"/>
      </right>
      <top style="dotted">
        <color indexed="64"/>
      </top>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right/>
      <top style="thin">
        <color theme="0" tint="-0.24994659260841701"/>
      </top>
      <bottom/>
      <diagonal/>
    </border>
    <border>
      <left/>
      <right/>
      <top/>
      <bottom style="thin">
        <color theme="0" tint="-0.24994659260841701"/>
      </bottom>
      <diagonal/>
    </border>
    <border>
      <left/>
      <right/>
      <top style="thin">
        <color theme="0" tint="-0.249977111117893"/>
      </top>
      <bottom style="medium">
        <color theme="0" tint="-0.249977111117893"/>
      </bottom>
      <diagonal/>
    </border>
    <border>
      <left/>
      <right/>
      <top style="thin">
        <color rgb="FF03365F"/>
      </top>
      <bottom style="medium">
        <color rgb="FF03365F"/>
      </bottom>
      <diagonal/>
    </border>
    <border>
      <left/>
      <right/>
      <top style="thin">
        <color rgb="FF18B3B9"/>
      </top>
      <bottom style="medium">
        <color rgb="FF18B3B9"/>
      </bottom>
      <diagonal/>
    </border>
    <border>
      <left/>
      <right/>
      <top style="thin">
        <color rgb="FF03365F"/>
      </top>
      <bottom/>
      <diagonal/>
    </border>
    <border>
      <left/>
      <right/>
      <top/>
      <bottom style="thin">
        <color theme="0"/>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499984740745262"/>
      </top>
      <bottom style="medium">
        <color theme="0" tint="-0.499984740745262"/>
      </bottom>
      <diagonal/>
    </border>
    <border>
      <left/>
      <right/>
      <top style="medium">
        <color rgb="FF03365F"/>
      </top>
      <bottom/>
      <diagonal/>
    </border>
  </borders>
  <cellStyleXfs count="416">
    <xf numFmtId="0" fontId="0" fillId="0" borderId="0"/>
    <xf numFmtId="0" fontId="2" fillId="0" borderId="0"/>
    <xf numFmtId="0" fontId="2" fillId="0" borderId="0"/>
    <xf numFmtId="165" fontId="7" fillId="0" borderId="3" applyFont="0" applyFill="0" applyBorder="0" applyAlignment="0" applyProtection="0">
      <alignment horizontal="center"/>
    </xf>
    <xf numFmtId="166" fontId="8" fillId="0" borderId="0" applyFont="0" applyFill="0" applyBorder="0" applyAlignment="0" applyProtection="0"/>
    <xf numFmtId="0" fontId="2" fillId="0" borderId="0">
      <alignment vertical="center"/>
    </xf>
    <xf numFmtId="0" fontId="2" fillId="2" borderId="0"/>
    <xf numFmtId="0" fontId="9" fillId="2" borderId="0"/>
    <xf numFmtId="0" fontId="10" fillId="2" borderId="0"/>
    <xf numFmtId="0" fontId="11" fillId="2" borderId="0"/>
    <xf numFmtId="0" fontId="11" fillId="2" borderId="0"/>
    <xf numFmtId="0" fontId="11" fillId="2" borderId="0"/>
    <xf numFmtId="0" fontId="12" fillId="2" borderId="0"/>
    <xf numFmtId="0" fontId="13" fillId="2" borderId="0"/>
    <xf numFmtId="0" fontId="14" fillId="2" borderId="0"/>
    <xf numFmtId="0" fontId="14" fillId="2" borderId="0"/>
    <xf numFmtId="167" fontId="2" fillId="3" borderId="4"/>
    <xf numFmtId="0" fontId="10" fillId="3" borderId="0"/>
    <xf numFmtId="0" fontId="2" fillId="2" borderId="0"/>
    <xf numFmtId="0" fontId="9" fillId="2" borderId="0"/>
    <xf numFmtId="0" fontId="10" fillId="2" borderId="0"/>
    <xf numFmtId="0" fontId="2" fillId="2" borderId="0"/>
    <xf numFmtId="0" fontId="12" fillId="2" borderId="0"/>
    <xf numFmtId="0" fontId="13" fillId="2" borderId="0"/>
    <xf numFmtId="0" fontId="14" fillId="2" borderId="0"/>
    <xf numFmtId="0" fontId="14" fillId="2" borderId="0"/>
    <xf numFmtId="0" fontId="15" fillId="0" borderId="0"/>
    <xf numFmtId="0" fontId="2" fillId="0" borderId="0"/>
    <xf numFmtId="0" fontId="16" fillId="0" borderId="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21" borderId="0" applyNumberFormat="0" applyBorder="0" applyAlignment="0" applyProtection="0"/>
    <xf numFmtId="0" fontId="19" fillId="22" borderId="5" applyNumberFormat="0" applyAlignment="0" applyProtection="0"/>
    <xf numFmtId="0" fontId="19" fillId="22" borderId="5"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22" borderId="6" applyNumberFormat="0" applyAlignment="0" applyProtection="0"/>
    <xf numFmtId="0" fontId="22" fillId="22" borderId="6" applyNumberFormat="0" applyAlignment="0" applyProtection="0"/>
    <xf numFmtId="168" fontId="14" fillId="0" borderId="0"/>
    <xf numFmtId="169" fontId="14" fillId="0" borderId="0" applyFill="0" applyBorder="0" applyAlignment="0" applyProtection="0"/>
    <xf numFmtId="37" fontId="23" fillId="0" borderId="0" applyFont="0" applyFill="0" applyBorder="0" applyAlignment="0" applyProtection="0">
      <alignment vertical="center"/>
      <protection locked="0"/>
    </xf>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4" fillId="0" borderId="7" applyNumberFormat="0" applyFill="0" applyAlignment="0" applyProtection="0"/>
    <xf numFmtId="0" fontId="25" fillId="23" borderId="8" applyNumberFormat="0" applyAlignment="0" applyProtection="0"/>
    <xf numFmtId="170" fontId="26" fillId="0" borderId="9" applyNumberFormat="0" applyProtection="0">
      <alignment wrapText="1"/>
    </xf>
    <xf numFmtId="43" fontId="2" fillId="0" borderId="0" applyFont="0" applyFill="0" applyBorder="0" applyAlignment="0" applyProtection="0"/>
    <xf numFmtId="0" fontId="27" fillId="0" borderId="0" applyFont="0" applyFill="0" applyBorder="0" applyAlignment="0" applyProtection="0"/>
    <xf numFmtId="164" fontId="14" fillId="0" borderId="0" applyFont="0" applyFill="0" applyBorder="0" applyAlignment="0" applyProtection="0"/>
    <xf numFmtId="171" fontId="14" fillId="0" borderId="0" applyFont="0" applyFill="0" applyBorder="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172" fontId="2" fillId="0" borderId="0" applyFont="0" applyFill="0" applyBorder="0" applyAlignment="0" applyProtection="0"/>
    <xf numFmtId="173" fontId="14" fillId="0" borderId="0" applyFill="0" applyBorder="0" applyAlignment="0" applyProtection="0"/>
    <xf numFmtId="174" fontId="14" fillId="0" borderId="0" applyFill="0" applyBorder="0" applyAlignment="0" applyProtection="0"/>
    <xf numFmtId="0" fontId="28" fillId="0" borderId="0" applyProtection="0">
      <alignment vertical="top" wrapText="1"/>
    </xf>
    <xf numFmtId="170" fontId="29" fillId="0" borderId="0" applyNumberFormat="0" applyProtection="0">
      <alignment wrapText="1"/>
    </xf>
    <xf numFmtId="175" fontId="30" fillId="0" borderId="11">
      <alignment horizontal="center" vertical="center"/>
    </xf>
    <xf numFmtId="176" fontId="31" fillId="0" borderId="12"/>
    <xf numFmtId="177" fontId="2" fillId="0" borderId="12"/>
    <xf numFmtId="176" fontId="2" fillId="0" borderId="12" applyBorder="0"/>
    <xf numFmtId="0" fontId="32" fillId="9" borderId="6" applyNumberFormat="0" applyAlignment="0" applyProtection="0"/>
    <xf numFmtId="0" fontId="32" fillId="9" borderId="6" applyNumberFormat="0" applyAlignment="0" applyProtection="0"/>
    <xf numFmtId="178" fontId="33" fillId="0" borderId="0" applyFont="0" applyFill="0" applyBorder="0" applyAlignment="0" applyProtection="0">
      <alignment horizontal="right"/>
    </xf>
    <xf numFmtId="0" fontId="32" fillId="9" borderId="6" applyNumberFormat="0" applyAlignment="0" applyProtection="0"/>
    <xf numFmtId="0" fontId="32" fillId="9" borderId="6" applyNumberFormat="0" applyAlignment="0" applyProtection="0"/>
    <xf numFmtId="0" fontId="32" fillId="9" borderId="6" applyNumberFormat="0" applyAlignment="0" applyProtection="0"/>
    <xf numFmtId="0" fontId="32" fillId="9" borderId="6" applyNumberFormat="0" applyAlignment="0" applyProtection="0"/>
    <xf numFmtId="0" fontId="32" fillId="9" borderId="6" applyNumberFormat="0" applyAlignment="0" applyProtection="0"/>
    <xf numFmtId="0" fontId="32" fillId="9" borderId="6" applyNumberFormat="0" applyAlignment="0" applyProtection="0"/>
    <xf numFmtId="0" fontId="34" fillId="0" borderId="13" applyNumberFormat="0" applyFill="0" applyAlignment="0" applyProtection="0"/>
    <xf numFmtId="0" fontId="34" fillId="0" borderId="13" applyNumberFormat="0" applyFill="0" applyAlignment="0" applyProtection="0"/>
    <xf numFmtId="0" fontId="35" fillId="0" borderId="0" applyNumberFormat="0" applyFill="0" applyBorder="0" applyAlignment="0" applyProtection="0"/>
    <xf numFmtId="179" fontId="14" fillId="0" borderId="0" applyFont="0" applyFill="0" applyBorder="0" applyAlignment="0" applyProtection="0"/>
    <xf numFmtId="44" fontId="2" fillId="0" borderId="0" applyFont="0" applyFill="0" applyBorder="0" applyAlignment="0" applyProtection="0"/>
    <xf numFmtId="0" fontId="35" fillId="0" borderId="0" applyNumberFormat="0" applyFill="0" applyBorder="0" applyAlignment="0" applyProtection="0"/>
    <xf numFmtId="3" fontId="30" fillId="0" borderId="14">
      <alignment horizontal="center" vertical="center"/>
    </xf>
    <xf numFmtId="3" fontId="30" fillId="0" borderId="14">
      <alignment horizontal="center" vertical="center"/>
    </xf>
    <xf numFmtId="3" fontId="30" fillId="0" borderId="14">
      <alignment horizontal="center" vertical="center"/>
    </xf>
    <xf numFmtId="3" fontId="31" fillId="0" borderId="15"/>
    <xf numFmtId="180" fontId="2" fillId="0" borderId="15"/>
    <xf numFmtId="181" fontId="2" fillId="0" borderId="15" applyBorder="0"/>
    <xf numFmtId="182" fontId="10" fillId="25" borderId="0" applyNumberFormat="0" applyFont="0" applyBorder="0" applyAlignment="0" applyProtection="0">
      <alignment horizontal="right"/>
    </xf>
    <xf numFmtId="183" fontId="36" fillId="0" borderId="0" applyNumberFormat="0" applyFill="0" applyBorder="0" applyAlignment="0" applyProtection="0"/>
    <xf numFmtId="0" fontId="37" fillId="6" borderId="0" applyNumberFormat="0" applyBorder="0" applyAlignment="0" applyProtection="0"/>
    <xf numFmtId="184" fontId="38" fillId="0" borderId="0" applyFill="0" applyBorder="0" applyAlignment="0" applyProtection="0">
      <alignment horizontal="left" vertical="top" wrapText="1" indent="1"/>
    </xf>
    <xf numFmtId="0" fontId="37" fillId="6" borderId="0" applyNumberFormat="0" applyBorder="0" applyAlignment="0" applyProtection="0"/>
    <xf numFmtId="170" fontId="14" fillId="26" borderId="16" applyNumberFormat="0" applyAlignment="0" applyProtection="0"/>
    <xf numFmtId="170" fontId="14" fillId="26" borderId="16" applyNumberFormat="0" applyAlignment="0" applyProtection="0"/>
    <xf numFmtId="170" fontId="14" fillId="26" borderId="16" applyNumberFormat="0" applyAlignment="0" applyProtection="0"/>
    <xf numFmtId="170" fontId="14" fillId="26" borderId="16" applyNumberFormat="0" applyAlignment="0" applyProtection="0"/>
    <xf numFmtId="170" fontId="14" fillId="26" borderId="16" applyNumberFormat="0" applyAlignment="0" applyProtection="0"/>
    <xf numFmtId="170" fontId="14" fillId="26" borderId="16" applyNumberFormat="0" applyAlignment="0" applyProtection="0"/>
    <xf numFmtId="170" fontId="39" fillId="0" borderId="17" applyNumberFormat="0"/>
    <xf numFmtId="0" fontId="40" fillId="0" borderId="18" applyNumberFormat="0" applyFill="0" applyAlignment="0" applyProtection="0"/>
    <xf numFmtId="170" fontId="39" fillId="0" borderId="17" applyNumberFormat="0"/>
    <xf numFmtId="0" fontId="41" fillId="0" borderId="19" applyNumberFormat="0" applyFill="0" applyAlignment="0" applyProtection="0"/>
    <xf numFmtId="170" fontId="39" fillId="0" borderId="17" applyNumberFormat="0"/>
    <xf numFmtId="170" fontId="39" fillId="0" borderId="17" applyNumberFormat="0"/>
    <xf numFmtId="0" fontId="42" fillId="0" borderId="20" applyNumberFormat="0" applyFill="0" applyAlignment="0" applyProtection="0"/>
    <xf numFmtId="0" fontId="42" fillId="0" borderId="0" applyNumberFormat="0" applyFill="0" applyBorder="0" applyAlignment="0" applyProtection="0"/>
    <xf numFmtId="170" fontId="39" fillId="0" borderId="17" applyNumberFormat="0"/>
    <xf numFmtId="170" fontId="39" fillId="0" borderId="17" applyNumberFormat="0"/>
    <xf numFmtId="170" fontId="43" fillId="27" borderId="0" applyNumberFormat="0" applyProtection="0"/>
    <xf numFmtId="0" fontId="32" fillId="9" borderId="6" applyNumberFormat="0" applyAlignment="0" applyProtection="0"/>
    <xf numFmtId="0" fontId="32" fillId="9" borderId="6" applyNumberFormat="0" applyAlignment="0" applyProtection="0"/>
    <xf numFmtId="170" fontId="44" fillId="0" borderId="16" applyNumberFormat="0" applyProtection="0"/>
    <xf numFmtId="170" fontId="44" fillId="0" borderId="16" applyNumberFormat="0" applyProtection="0"/>
    <xf numFmtId="170" fontId="44" fillId="0" borderId="16" applyNumberFormat="0" applyProtection="0"/>
    <xf numFmtId="170" fontId="44" fillId="0" borderId="16" applyNumberFormat="0" applyProtection="0"/>
    <xf numFmtId="170" fontId="44" fillId="0" borderId="16" applyNumberFormat="0" applyProtection="0"/>
    <xf numFmtId="170" fontId="44" fillId="0" borderId="16" applyNumberFormat="0" applyProtection="0"/>
    <xf numFmtId="0" fontId="21" fillId="5" borderId="0" applyNumberFormat="0" applyBorder="0" applyAlignment="0" applyProtection="0"/>
    <xf numFmtId="0" fontId="24" fillId="0" borderId="7" applyNumberFormat="0" applyFill="0" applyAlignment="0" applyProtection="0"/>
    <xf numFmtId="170" fontId="26" fillId="0" borderId="21">
      <alignment wrapText="1"/>
    </xf>
    <xf numFmtId="170" fontId="26" fillId="28" borderId="22">
      <alignment wrapText="1"/>
    </xf>
    <xf numFmtId="38" fontId="8" fillId="0" borderId="0" applyFont="0" applyFill="0" applyBorder="0" applyAlignment="0" applyProtection="0"/>
    <xf numFmtId="185" fontId="14" fillId="0" borderId="0" applyFont="0" applyFill="0" applyBorder="0" applyAlignment="0" applyProtection="0"/>
    <xf numFmtId="171"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6" fontId="2" fillId="0" borderId="0" applyFont="0" applyFill="0" applyBorder="0" applyAlignment="0" applyProtection="0"/>
    <xf numFmtId="187" fontId="14" fillId="0" borderId="0" applyFill="0" applyBorder="0" applyAlignment="0" applyProtection="0"/>
    <xf numFmtId="188" fontId="14" fillId="0" borderId="0" applyFont="0" applyFill="0" applyBorder="0" applyAlignment="0" applyProtection="0"/>
    <xf numFmtId="189" fontId="14" fillId="0" borderId="0" applyFont="0" applyFill="0" applyBorder="0" applyAlignment="0" applyProtection="0"/>
    <xf numFmtId="0" fontId="45" fillId="0" borderId="0" applyFont="0" applyFill="0" applyBorder="0" applyAlignment="0" applyProtection="0">
      <alignment horizontal="right"/>
    </xf>
    <xf numFmtId="190" fontId="45" fillId="0" borderId="0" applyFont="0" applyFill="0" applyBorder="0" applyAlignment="0" applyProtection="0">
      <alignment horizontal="right"/>
    </xf>
    <xf numFmtId="191" fontId="45" fillId="0" borderId="0" applyFont="0" applyFill="0" applyBorder="0" applyAlignment="0" applyProtection="0">
      <alignment horizontal="right"/>
    </xf>
    <xf numFmtId="192" fontId="46" fillId="0" borderId="0" applyFont="0" applyFill="0" applyBorder="0" applyAlignment="0" applyProtection="0"/>
    <xf numFmtId="193" fontId="46" fillId="0" borderId="0" applyFont="0" applyFill="0" applyBorder="0" applyAlignment="0" applyProtection="0"/>
    <xf numFmtId="0" fontId="38" fillId="0" borderId="0" applyNumberFormat="0" applyFill="0" applyBorder="0" applyAlignment="0" applyProtection="0"/>
    <xf numFmtId="0" fontId="47" fillId="29" borderId="0" applyNumberFormat="0" applyBorder="0" applyAlignment="0" applyProtection="0"/>
    <xf numFmtId="0" fontId="47" fillId="29" borderId="0" applyNumberFormat="0" applyBorder="0" applyAlignment="0" applyProtection="0"/>
    <xf numFmtId="0" fontId="2" fillId="0" borderId="0"/>
    <xf numFmtId="0" fontId="2" fillId="0" borderId="0"/>
    <xf numFmtId="0" fontId="48" fillId="0" borderId="0"/>
    <xf numFmtId="0" fontId="1" fillId="0" borderId="0"/>
    <xf numFmtId="0" fontId="2" fillId="0" borderId="0"/>
    <xf numFmtId="0" fontId="2" fillId="0" borderId="0"/>
    <xf numFmtId="0" fontId="2" fillId="0" borderId="0"/>
    <xf numFmtId="0" fontId="1" fillId="0" borderId="0"/>
    <xf numFmtId="0" fontId="14" fillId="0" borderId="0"/>
    <xf numFmtId="0" fontId="2" fillId="0" borderId="0"/>
    <xf numFmtId="0" fontId="1" fillId="0" borderId="0"/>
    <xf numFmtId="0" fontId="2" fillId="0" borderId="0"/>
    <xf numFmtId="0" fontId="27" fillId="0" borderId="0"/>
    <xf numFmtId="0" fontId="2" fillId="0" borderId="0"/>
    <xf numFmtId="0" fontId="27" fillId="0" borderId="0"/>
    <xf numFmtId="0" fontId="49" fillId="0" borderId="0"/>
    <xf numFmtId="0" fontId="2" fillId="24" borderId="10" applyNumberFormat="0" applyFont="0" applyAlignment="0" applyProtection="0"/>
    <xf numFmtId="0" fontId="2" fillId="24" borderId="10" applyNumberFormat="0" applyFont="0" applyAlignment="0" applyProtection="0"/>
    <xf numFmtId="0" fontId="17" fillId="24" borderId="10" applyNumberFormat="0" applyFont="0" applyAlignment="0" applyProtection="0"/>
    <xf numFmtId="0" fontId="17" fillId="24" borderId="10" applyNumberFormat="0" applyFont="0" applyAlignment="0" applyProtection="0"/>
    <xf numFmtId="194" fontId="2" fillId="0" borderId="0"/>
    <xf numFmtId="0" fontId="19" fillId="22" borderId="5" applyNumberFormat="0" applyAlignment="0" applyProtection="0"/>
    <xf numFmtId="0" fontId="19" fillId="22" borderId="5" applyNumberFormat="0" applyAlignment="0" applyProtection="0"/>
    <xf numFmtId="0" fontId="50" fillId="0" borderId="0">
      <alignment vertical="center"/>
    </xf>
    <xf numFmtId="195" fontId="2" fillId="0" borderId="0" applyFont="0" applyFill="0" applyBorder="0" applyAlignment="0" applyProtection="0"/>
    <xf numFmtId="9" fontId="48"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196" fontId="14" fillId="0" borderId="0" applyFill="0" applyBorder="0" applyAlignment="0" applyProtection="0"/>
    <xf numFmtId="197" fontId="46" fillId="0" borderId="0" applyFont="0" applyFill="0" applyBorder="0" applyAlignment="0" applyProtection="0"/>
    <xf numFmtId="3" fontId="9" fillId="0" borderId="23" applyBorder="0">
      <alignment horizontal="center" vertical="center"/>
    </xf>
    <xf numFmtId="3" fontId="9" fillId="0" borderId="12" applyBorder="0"/>
    <xf numFmtId="181" fontId="2" fillId="0" borderId="12" applyBorder="0"/>
    <xf numFmtId="3" fontId="2" fillId="0" borderId="12" applyBorder="0"/>
    <xf numFmtId="9" fontId="27"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198" fontId="14" fillId="0" borderId="0" applyFill="0" applyBorder="0" applyAlignment="0" applyProtection="0"/>
    <xf numFmtId="170" fontId="26" fillId="0" borderId="0">
      <alignment wrapText="1"/>
    </xf>
    <xf numFmtId="183" fontId="14" fillId="0" borderId="0">
      <alignment wrapText="1"/>
    </xf>
    <xf numFmtId="170" fontId="38" fillId="0" borderId="0">
      <alignment horizontal="left" wrapText="1" indent="1"/>
    </xf>
    <xf numFmtId="0" fontId="51" fillId="0" borderId="24">
      <alignment horizontal="centerContinuous"/>
    </xf>
    <xf numFmtId="0" fontId="37" fillId="6" borderId="0" applyNumberFormat="0" applyBorder="0" applyAlignment="0" applyProtection="0"/>
    <xf numFmtId="0" fontId="21" fillId="5" borderId="0" applyNumberFormat="0" applyBorder="0" applyAlignment="0" applyProtection="0"/>
    <xf numFmtId="0" fontId="19" fillId="22" borderId="5" applyNumberFormat="0" applyAlignment="0" applyProtection="0"/>
    <xf numFmtId="0" fontId="19" fillId="22" borderId="5" applyNumberFormat="0" applyAlignment="0" applyProtection="0"/>
    <xf numFmtId="0" fontId="19" fillId="22" borderId="5" applyNumberFormat="0" applyAlignment="0" applyProtection="0"/>
    <xf numFmtId="0" fontId="19" fillId="22" borderId="5" applyNumberFormat="0" applyAlignment="0" applyProtection="0"/>
    <xf numFmtId="0" fontId="19" fillId="22" borderId="5" applyNumberFormat="0" applyAlignment="0" applyProtection="0"/>
    <xf numFmtId="0" fontId="19" fillId="22" borderId="5" applyNumberFormat="0" applyAlignment="0" applyProtection="0"/>
    <xf numFmtId="0" fontId="52" fillId="0" borderId="24"/>
    <xf numFmtId="0" fontId="2" fillId="0" borderId="0"/>
    <xf numFmtId="0" fontId="2" fillId="0" borderId="0"/>
    <xf numFmtId="0" fontId="53" fillId="0" borderId="2">
      <alignment horizontal="center"/>
    </xf>
    <xf numFmtId="0" fontId="53" fillId="0" borderId="2">
      <alignment horizontal="center"/>
    </xf>
    <xf numFmtId="0" fontId="14" fillId="0" borderId="0" applyAlignment="0"/>
    <xf numFmtId="0" fontId="26" fillId="0" borderId="3">
      <alignment horizontal="right" vertical="top"/>
    </xf>
    <xf numFmtId="0" fontId="35" fillId="0" borderId="0" applyNumberFormat="0" applyFill="0" applyBorder="0" applyAlignment="0" applyProtection="0"/>
    <xf numFmtId="0" fontId="30" fillId="0" borderId="25">
      <alignment vertical="center"/>
    </xf>
    <xf numFmtId="0" fontId="30" fillId="0" borderId="25">
      <alignment vertical="center"/>
    </xf>
    <xf numFmtId="0" fontId="30" fillId="0" borderId="25">
      <alignment vertical="center"/>
    </xf>
    <xf numFmtId="0" fontId="31" fillId="0" borderId="26"/>
    <xf numFmtId="0" fontId="2" fillId="0" borderId="0"/>
    <xf numFmtId="199" fontId="14" fillId="0" borderId="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40" fillId="0" borderId="18" applyNumberFormat="0" applyFill="0" applyAlignment="0" applyProtection="0"/>
    <xf numFmtId="0" fontId="41" fillId="0" borderId="19" applyNumberFormat="0" applyFill="0" applyAlignment="0" applyProtection="0"/>
    <xf numFmtId="0" fontId="42" fillId="0" borderId="20" applyNumberFormat="0" applyFill="0" applyAlignment="0" applyProtection="0"/>
    <xf numFmtId="0" fontId="42" fillId="0" borderId="20" applyNumberFormat="0" applyFill="0" applyAlignment="0" applyProtection="0"/>
    <xf numFmtId="0" fontId="42" fillId="0" borderId="20" applyNumberFormat="0" applyFill="0" applyAlignment="0" applyProtection="0"/>
    <xf numFmtId="0" fontId="42" fillId="0" borderId="0" applyNumberFormat="0" applyFill="0" applyBorder="0" applyAlignment="0" applyProtection="0"/>
    <xf numFmtId="0" fontId="54" fillId="0" borderId="0" applyNumberFormat="0" applyFill="0" applyBorder="0" applyAlignment="0" applyProtection="0"/>
    <xf numFmtId="0" fontId="40" fillId="0" borderId="18" applyNumberFormat="0" applyFill="0" applyAlignment="0" applyProtection="0"/>
    <xf numFmtId="0" fontId="41" fillId="0" borderId="19" applyNumberFormat="0" applyFill="0" applyAlignment="0" applyProtection="0"/>
    <xf numFmtId="0" fontId="42" fillId="0" borderId="20" applyNumberFormat="0" applyFill="0" applyAlignment="0" applyProtection="0"/>
    <xf numFmtId="0" fontId="42" fillId="0" borderId="0" applyNumberFormat="0" applyFill="0" applyBorder="0" applyAlignment="0" applyProtection="0"/>
    <xf numFmtId="200" fontId="8" fillId="0" borderId="0" applyFont="0" applyFill="0" applyBorder="0" applyAlignment="0" applyProtection="0"/>
    <xf numFmtId="0" fontId="25" fillId="23" borderId="8" applyNumberFormat="0" applyAlignment="0" applyProtection="0"/>
    <xf numFmtId="0" fontId="24" fillId="0" borderId="7" applyNumberFormat="0" applyFill="0" applyAlignment="0" applyProtection="0"/>
    <xf numFmtId="201" fontId="8" fillId="0" borderId="0" applyFont="0" applyFill="0" applyBorder="0" applyAlignment="0" applyProtection="0"/>
    <xf numFmtId="0" fontId="20" fillId="0" borderId="0" applyNumberFormat="0" applyFill="0" applyBorder="0" applyAlignment="0" applyProtection="0"/>
    <xf numFmtId="170" fontId="55" fillId="0" borderId="0" applyNumberFormat="0" applyBorder="0" applyAlignment="0" applyProtection="0"/>
    <xf numFmtId="0" fontId="20" fillId="0" borderId="0" applyNumberFormat="0" applyFill="0" applyBorder="0" applyAlignment="0" applyProtection="0"/>
    <xf numFmtId="202" fontId="14" fillId="0" borderId="0" applyFill="0" applyBorder="0" applyAlignment="0" applyProtection="0"/>
    <xf numFmtId="203" fontId="14" fillId="0" borderId="0" applyFill="0" applyBorder="0" applyAlignment="0" applyProtection="0"/>
    <xf numFmtId="0" fontId="25" fillId="23" borderId="8" applyNumberFormat="0" applyAlignment="0" applyProtection="0"/>
    <xf numFmtId="0" fontId="56" fillId="9" borderId="6" applyNumberFormat="0" applyAlignment="0" applyProtection="0"/>
    <xf numFmtId="0" fontId="56" fillId="9" borderId="6" applyNumberFormat="0" applyAlignment="0" applyProtection="0"/>
    <xf numFmtId="0" fontId="56" fillId="9" borderId="6" applyNumberFormat="0" applyAlignment="0" applyProtection="0"/>
    <xf numFmtId="0" fontId="56" fillId="9" borderId="6" applyNumberFormat="0" applyAlignment="0" applyProtection="0"/>
    <xf numFmtId="0" fontId="56" fillId="9" borderId="6" applyNumberFormat="0" applyAlignment="0" applyProtection="0"/>
    <xf numFmtId="0" fontId="56" fillId="9" borderId="6" applyNumberFormat="0" applyAlignment="0" applyProtection="0"/>
    <xf numFmtId="9" fontId="1" fillId="0" borderId="0" applyFont="0" applyFill="0" applyBorder="0" applyAlignment="0" applyProtection="0"/>
    <xf numFmtId="164" fontId="1" fillId="0" borderId="0" applyFont="0" applyFill="0" applyBorder="0" applyAlignment="0" applyProtection="0"/>
    <xf numFmtId="167" fontId="2" fillId="3" borderId="4"/>
    <xf numFmtId="0" fontId="2" fillId="2" borderId="0"/>
    <xf numFmtId="0" fontId="76" fillId="34" borderId="35" applyNumberFormat="0" applyAlignment="0" applyProtection="0"/>
    <xf numFmtId="164" fontId="2" fillId="0" borderId="0" applyFont="0" applyFill="0" applyBorder="0" applyAlignment="0" applyProtection="0"/>
    <xf numFmtId="0" fontId="73" fillId="0" borderId="34" applyNumberFormat="0" applyFill="0" applyAlignment="0" applyProtection="0"/>
    <xf numFmtId="0" fontId="74" fillId="33" borderId="35" applyNumberFormat="0" applyAlignment="0" applyProtection="0"/>
    <xf numFmtId="190" fontId="45" fillId="0" borderId="0" applyFont="0" applyFill="0" applyBorder="0" applyAlignment="0" applyProtection="0">
      <alignment horizontal="right"/>
    </xf>
    <xf numFmtId="0" fontId="2" fillId="0" borderId="0"/>
    <xf numFmtId="0" fontId="2" fillId="0" borderId="0"/>
    <xf numFmtId="0" fontId="2" fillId="0" borderId="0"/>
    <xf numFmtId="0" fontId="1" fillId="35" borderId="37" applyNumberFormat="0" applyFont="0" applyAlignment="0" applyProtection="0"/>
    <xf numFmtId="0" fontId="75" fillId="34" borderId="36" applyNumberFormat="0" applyAlignment="0" applyProtection="0"/>
    <xf numFmtId="9" fontId="2" fillId="0" borderId="0" applyFont="0" applyFill="0" applyBorder="0" applyAlignment="0" applyProtection="0"/>
    <xf numFmtId="3" fontId="77" fillId="0" borderId="38">
      <alignment horizontal="center" vertical="center" wrapText="1"/>
    </xf>
    <xf numFmtId="0" fontId="92" fillId="0" borderId="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91" fillId="43" borderId="0" applyNumberFormat="0" applyBorder="0" applyAlignment="0" applyProtection="0"/>
    <xf numFmtId="0" fontId="91" fillId="46" borderId="0" applyNumberFormat="0" applyBorder="0" applyAlignment="0" applyProtection="0"/>
    <xf numFmtId="0" fontId="91" fillId="49" borderId="0" applyNumberFormat="0" applyBorder="0" applyAlignment="0" applyProtection="0"/>
    <xf numFmtId="0" fontId="91" fillId="52" borderId="0" applyNumberFormat="0" applyBorder="0" applyAlignment="0" applyProtection="0"/>
    <xf numFmtId="0" fontId="91" fillId="55" borderId="0" applyNumberFormat="0" applyBorder="0" applyAlignment="0" applyProtection="0"/>
    <xf numFmtId="0" fontId="91" fillId="58" borderId="0" applyNumberFormat="0" applyBorder="0" applyAlignment="0" applyProtection="0"/>
    <xf numFmtId="0" fontId="85" fillId="38" borderId="0" applyNumberFormat="0" applyBorder="0" applyAlignment="0" applyProtection="0"/>
    <xf numFmtId="0" fontId="76" fillId="34" borderId="35" applyNumberFormat="0" applyAlignment="0" applyProtection="0"/>
    <xf numFmtId="0" fontId="88" fillId="40" borderId="42" applyNumberFormat="0" applyAlignment="0" applyProtection="0"/>
    <xf numFmtId="0" fontId="90" fillId="0" borderId="0" applyNumberFormat="0" applyFill="0" applyBorder="0" applyAlignment="0" applyProtection="0"/>
    <xf numFmtId="0" fontId="84" fillId="37" borderId="0" applyNumberFormat="0" applyBorder="0" applyAlignment="0" applyProtection="0"/>
    <xf numFmtId="0" fontId="82" fillId="0" borderId="39" applyNumberFormat="0" applyFill="0" applyAlignment="0" applyProtection="0"/>
    <xf numFmtId="0" fontId="73" fillId="0" borderId="34" applyNumberFormat="0" applyFill="0" applyAlignment="0" applyProtection="0"/>
    <xf numFmtId="0" fontId="83" fillId="0" borderId="40" applyNumberFormat="0" applyFill="0" applyAlignment="0" applyProtection="0"/>
    <xf numFmtId="0" fontId="83" fillId="0" borderId="0" applyNumberFormat="0" applyFill="0" applyBorder="0" applyAlignment="0" applyProtection="0"/>
    <xf numFmtId="0" fontId="74" fillId="33" borderId="35" applyNumberFormat="0" applyAlignment="0" applyProtection="0"/>
    <xf numFmtId="0" fontId="87" fillId="0" borderId="41" applyNumberFormat="0" applyFill="0" applyAlignment="0" applyProtection="0"/>
    <xf numFmtId="0" fontId="86" fillId="39" borderId="0" applyNumberFormat="0" applyBorder="0" applyAlignment="0" applyProtection="0"/>
    <xf numFmtId="0" fontId="2" fillId="35" borderId="37" applyNumberFormat="0" applyFont="0" applyAlignment="0" applyProtection="0"/>
    <xf numFmtId="0" fontId="75" fillId="34" borderId="36" applyNumberFormat="0" applyAlignment="0" applyProtection="0"/>
    <xf numFmtId="0" fontId="90" fillId="0" borderId="0" applyNumberFormat="0" applyFill="0" applyBorder="0" applyAlignment="0" applyProtection="0"/>
    <xf numFmtId="0" fontId="1" fillId="57" borderId="0" applyNumberFormat="0" applyBorder="0" applyAlignment="0" applyProtection="0"/>
    <xf numFmtId="0" fontId="86" fillId="39" borderId="0" applyNumberFormat="0" applyBorder="0" applyAlignment="0" applyProtection="0"/>
    <xf numFmtId="0" fontId="81" fillId="0" borderId="0" applyNumberFormat="0" applyFill="0" applyBorder="0" applyAlignment="0" applyProtection="0"/>
    <xf numFmtId="0" fontId="92" fillId="0" borderId="0"/>
    <xf numFmtId="0" fontId="89" fillId="0" borderId="0" applyNumberFormat="0" applyFill="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91" fillId="43" borderId="0" applyNumberFormat="0" applyBorder="0" applyAlignment="0" applyProtection="0"/>
    <xf numFmtId="0" fontId="91" fillId="46" borderId="0" applyNumberFormat="0" applyBorder="0" applyAlignment="0" applyProtection="0"/>
    <xf numFmtId="0" fontId="91" fillId="49" borderId="0" applyNumberFormat="0" applyBorder="0" applyAlignment="0" applyProtection="0"/>
    <xf numFmtId="0" fontId="91" fillId="52" borderId="0" applyNumberFormat="0" applyBorder="0" applyAlignment="0" applyProtection="0"/>
    <xf numFmtId="0" fontId="91" fillId="55" borderId="0" applyNumberFormat="0" applyBorder="0" applyAlignment="0" applyProtection="0"/>
    <xf numFmtId="0" fontId="91" fillId="58" borderId="0" applyNumberFormat="0" applyBorder="0" applyAlignment="0" applyProtection="0"/>
    <xf numFmtId="0" fontId="89" fillId="0" borderId="0" applyNumberFormat="0" applyFill="0" applyBorder="0" applyAlignment="0" applyProtection="0"/>
    <xf numFmtId="0" fontId="76" fillId="34" borderId="35" applyNumberFormat="0" applyAlignment="0" applyProtection="0"/>
    <xf numFmtId="0" fontId="87" fillId="0" borderId="41" applyNumberFormat="0" applyFill="0" applyAlignment="0" applyProtection="0"/>
    <xf numFmtId="0" fontId="2" fillId="35" borderId="37" applyNumberFormat="0" applyFont="0" applyAlignment="0" applyProtection="0"/>
    <xf numFmtId="0" fontId="74" fillId="33" borderId="35" applyNumberFormat="0" applyAlignment="0" applyProtection="0"/>
    <xf numFmtId="0" fontId="85" fillId="38" borderId="0" applyNumberFormat="0" applyBorder="0" applyAlignment="0" applyProtection="0"/>
    <xf numFmtId="0" fontId="86" fillId="39" borderId="0" applyNumberFormat="0" applyBorder="0" applyAlignment="0" applyProtection="0"/>
    <xf numFmtId="0" fontId="84" fillId="37" borderId="0" applyNumberFormat="0" applyBorder="0" applyAlignment="0" applyProtection="0"/>
    <xf numFmtId="0" fontId="75" fillId="34" borderId="36" applyNumberFormat="0" applyAlignment="0" applyProtection="0"/>
    <xf numFmtId="0" fontId="90" fillId="0" borderId="0" applyNumberFormat="0" applyFill="0" applyBorder="0" applyAlignment="0" applyProtection="0"/>
    <xf numFmtId="0" fontId="81" fillId="0" borderId="0" applyNumberFormat="0" applyFill="0" applyBorder="0" applyAlignment="0" applyProtection="0"/>
    <xf numFmtId="0" fontId="82" fillId="0" borderId="39" applyNumberFormat="0" applyFill="0" applyAlignment="0" applyProtection="0"/>
    <xf numFmtId="0" fontId="73" fillId="0" borderId="34" applyNumberFormat="0" applyFill="0" applyAlignment="0" applyProtection="0"/>
    <xf numFmtId="0" fontId="83" fillId="0" borderId="40" applyNumberFormat="0" applyFill="0" applyAlignment="0" applyProtection="0"/>
    <xf numFmtId="0" fontId="83" fillId="0" borderId="0" applyNumberFormat="0" applyFill="0" applyBorder="0" applyAlignment="0" applyProtection="0"/>
    <xf numFmtId="0" fontId="88" fillId="40" borderId="42" applyNumberFormat="0" applyAlignment="0" applyProtection="0"/>
    <xf numFmtId="0" fontId="89" fillId="0" borderId="0" applyNumberFormat="0" applyFill="0" applyBorder="0" applyAlignment="0" applyProtection="0"/>
    <xf numFmtId="0" fontId="81" fillId="0" borderId="0" applyNumberFormat="0" applyFill="0" applyBorder="0" applyAlignment="0" applyProtection="0"/>
    <xf numFmtId="0" fontId="1" fillId="0" borderId="0"/>
    <xf numFmtId="0" fontId="83" fillId="0" borderId="0" applyNumberFormat="0" applyFill="0" applyBorder="0" applyAlignment="0" applyProtection="0"/>
    <xf numFmtId="0" fontId="83" fillId="0" borderId="40" applyNumberFormat="0" applyFill="0" applyAlignment="0" applyProtection="0"/>
    <xf numFmtId="0" fontId="82" fillId="0" borderId="39" applyNumberFormat="0" applyFill="0" applyAlignment="0" applyProtection="0"/>
    <xf numFmtId="0" fontId="88" fillId="40" borderId="42" applyNumberFormat="0" applyAlignment="0" applyProtection="0"/>
    <xf numFmtId="0" fontId="85" fillId="38" borderId="0" applyNumberFormat="0" applyBorder="0" applyAlignment="0" applyProtection="0"/>
    <xf numFmtId="0" fontId="91" fillId="58" borderId="0" applyNumberFormat="0" applyBorder="0" applyAlignment="0" applyProtection="0"/>
    <xf numFmtId="0" fontId="91" fillId="55" borderId="0" applyNumberFormat="0" applyBorder="0" applyAlignment="0" applyProtection="0"/>
    <xf numFmtId="0" fontId="91" fillId="52" borderId="0" applyNumberFormat="0" applyBorder="0" applyAlignment="0" applyProtection="0"/>
    <xf numFmtId="0" fontId="91" fillId="49" borderId="0" applyNumberFormat="0" applyBorder="0" applyAlignment="0" applyProtection="0"/>
    <xf numFmtId="0" fontId="91" fillId="46" borderId="0" applyNumberFormat="0" applyBorder="0" applyAlignment="0" applyProtection="0"/>
    <xf numFmtId="0" fontId="91" fillId="43" borderId="0" applyNumberFormat="0" applyBorder="0" applyAlignment="0" applyProtection="0"/>
    <xf numFmtId="0" fontId="1" fillId="45" borderId="0" applyNumberFormat="0" applyBorder="0" applyAlignment="0" applyProtection="0"/>
    <xf numFmtId="0" fontId="1" fillId="42" borderId="0" applyNumberFormat="0" applyBorder="0" applyAlignment="0" applyProtection="0"/>
    <xf numFmtId="0" fontId="1" fillId="53" borderId="0" applyNumberFormat="0" applyBorder="0" applyAlignment="0" applyProtection="0"/>
    <xf numFmtId="0" fontId="1" fillId="50" borderId="0" applyNumberFormat="0" applyBorder="0" applyAlignment="0" applyProtection="0"/>
    <xf numFmtId="0" fontId="1" fillId="47" borderId="0" applyNumberFormat="0" applyBorder="0" applyAlignment="0" applyProtection="0"/>
    <xf numFmtId="0" fontId="1" fillId="44" borderId="0" applyNumberFormat="0" applyBorder="0" applyAlignment="0" applyProtection="0"/>
    <xf numFmtId="0" fontId="87" fillId="0" borderId="41" applyNumberFormat="0" applyFill="0" applyAlignment="0" applyProtection="0"/>
    <xf numFmtId="0" fontId="84" fillId="37" borderId="0" applyNumberFormat="0" applyBorder="0" applyAlignment="0" applyProtection="0"/>
    <xf numFmtId="0" fontId="1" fillId="54" borderId="0" applyNumberFormat="0" applyBorder="0" applyAlignment="0" applyProtection="0"/>
    <xf numFmtId="0" fontId="1" fillId="51" borderId="0" applyNumberFormat="0" applyBorder="0" applyAlignment="0" applyProtection="0"/>
    <xf numFmtId="0" fontId="1" fillId="48" borderId="0" applyNumberFormat="0" applyBorder="0" applyAlignment="0" applyProtection="0"/>
    <xf numFmtId="0" fontId="1" fillId="56" borderId="0" applyNumberFormat="0" applyBorder="0" applyAlignment="0" applyProtection="0"/>
    <xf numFmtId="0" fontId="1" fillId="41" borderId="0" applyNumberFormat="0" applyBorder="0" applyAlignment="0" applyProtection="0"/>
  </cellStyleXfs>
  <cellXfs count="159">
    <xf numFmtId="0" fontId="0" fillId="0" borderId="0" xfId="0"/>
    <xf numFmtId="0" fontId="4" fillId="0" borderId="0" xfId="0" applyFont="1"/>
    <xf numFmtId="0" fontId="4" fillId="0" borderId="1" xfId="0" applyFont="1" applyBorder="1"/>
    <xf numFmtId="0" fontId="4" fillId="0" borderId="0" xfId="0" applyFont="1" applyFill="1"/>
    <xf numFmtId="0" fontId="4" fillId="0" borderId="0" xfId="0" applyFont="1" applyFill="1" applyBorder="1"/>
    <xf numFmtId="0" fontId="6" fillId="0" borderId="0" xfId="1" applyFont="1" applyFill="1" applyProtection="1"/>
    <xf numFmtId="0" fontId="5" fillId="0" borderId="0" xfId="0" applyFont="1"/>
    <xf numFmtId="164" fontId="4" fillId="0" borderId="0" xfId="0" applyNumberFormat="1" applyFont="1"/>
    <xf numFmtId="204" fontId="4" fillId="0" borderId="0" xfId="0" applyNumberFormat="1" applyFont="1"/>
    <xf numFmtId="204" fontId="5" fillId="0" borderId="0" xfId="0" applyNumberFormat="1" applyFont="1"/>
    <xf numFmtId="14" fontId="5" fillId="0" borderId="0" xfId="0" applyNumberFormat="1" applyFont="1" applyBorder="1"/>
    <xf numFmtId="14" fontId="58" fillId="30" borderId="0" xfId="0" applyNumberFormat="1" applyFont="1" applyFill="1" applyBorder="1"/>
    <xf numFmtId="0" fontId="4" fillId="0" borderId="28" xfId="0" applyFont="1" applyFill="1" applyBorder="1"/>
    <xf numFmtId="204" fontId="4" fillId="0" borderId="28" xfId="0" applyNumberFormat="1" applyFont="1" applyFill="1" applyBorder="1"/>
    <xf numFmtId="0" fontId="4" fillId="0" borderId="1" xfId="0" applyFont="1" applyFill="1" applyBorder="1"/>
    <xf numFmtId="204" fontId="4" fillId="0" borderId="1" xfId="0" applyNumberFormat="1" applyFont="1" applyFill="1" applyBorder="1"/>
    <xf numFmtId="0" fontId="59" fillId="0" borderId="1" xfId="0" applyFont="1" applyFill="1" applyBorder="1"/>
    <xf numFmtId="204" fontId="59" fillId="0" borderId="1" xfId="0" applyNumberFormat="1" applyFont="1" applyFill="1" applyBorder="1"/>
    <xf numFmtId="0" fontId="57" fillId="0" borderId="29" xfId="0" applyFont="1" applyFill="1" applyBorder="1"/>
    <xf numFmtId="204" fontId="57" fillId="0" borderId="29" xfId="0" applyNumberFormat="1" applyFont="1" applyFill="1" applyBorder="1"/>
    <xf numFmtId="0" fontId="57" fillId="0" borderId="28" xfId="0" applyFont="1" applyFill="1" applyBorder="1"/>
    <xf numFmtId="204" fontId="57" fillId="0" borderId="28" xfId="0" applyNumberFormat="1" applyFont="1" applyFill="1" applyBorder="1"/>
    <xf numFmtId="0" fontId="57" fillId="0" borderId="1" xfId="0" applyFont="1" applyFill="1" applyBorder="1"/>
    <xf numFmtId="204" fontId="57" fillId="0" borderId="1" xfId="0" applyNumberFormat="1" applyFont="1" applyFill="1" applyBorder="1"/>
    <xf numFmtId="0" fontId="59" fillId="0" borderId="0" xfId="0" applyFont="1" applyFill="1"/>
    <xf numFmtId="204" fontId="59" fillId="0" borderId="0" xfId="0" applyNumberFormat="1" applyFont="1" applyFill="1"/>
    <xf numFmtId="0" fontId="59" fillId="0" borderId="0" xfId="0" applyFont="1"/>
    <xf numFmtId="0" fontId="59" fillId="0" borderId="27" xfId="0" applyFont="1" applyFill="1" applyBorder="1"/>
    <xf numFmtId="204" fontId="59" fillId="0" borderId="27" xfId="0" applyNumberFormat="1" applyFont="1" applyFill="1" applyBorder="1"/>
    <xf numFmtId="0" fontId="59" fillId="0" borderId="0" xfId="0" applyFont="1" applyFill="1" applyBorder="1"/>
    <xf numFmtId="204" fontId="59" fillId="0" borderId="0" xfId="0" applyNumberFormat="1" applyFont="1" applyFill="1" applyBorder="1"/>
    <xf numFmtId="0" fontId="3" fillId="0" borderId="30" xfId="0" applyFont="1" applyFill="1" applyBorder="1"/>
    <xf numFmtId="204" fontId="3" fillId="0" borderId="30" xfId="0" applyNumberFormat="1" applyFont="1" applyFill="1" applyBorder="1"/>
    <xf numFmtId="204" fontId="4" fillId="32" borderId="28" xfId="0" applyNumberFormat="1" applyFont="1" applyFill="1" applyBorder="1"/>
    <xf numFmtId="204" fontId="57" fillId="32" borderId="29" xfId="0" applyNumberFormat="1" applyFont="1" applyFill="1" applyBorder="1"/>
    <xf numFmtId="204" fontId="4" fillId="32" borderId="1" xfId="0" applyNumberFormat="1" applyFont="1" applyFill="1" applyBorder="1"/>
    <xf numFmtId="204" fontId="59" fillId="32" borderId="27" xfId="0" applyNumberFormat="1" applyFont="1" applyFill="1" applyBorder="1"/>
    <xf numFmtId="204" fontId="57" fillId="32" borderId="28" xfId="0" applyNumberFormat="1" applyFont="1" applyFill="1" applyBorder="1"/>
    <xf numFmtId="204" fontId="59" fillId="32" borderId="1" xfId="0" applyNumberFormat="1" applyFont="1" applyFill="1" applyBorder="1"/>
    <xf numFmtId="204" fontId="3" fillId="32" borderId="30" xfId="0" applyNumberFormat="1" applyFont="1" applyFill="1" applyBorder="1"/>
    <xf numFmtId="204" fontId="57" fillId="32" borderId="1" xfId="0" applyNumberFormat="1" applyFont="1" applyFill="1" applyBorder="1"/>
    <xf numFmtId="204" fontId="59" fillId="32" borderId="0" xfId="0" applyNumberFormat="1" applyFont="1" applyFill="1" applyBorder="1"/>
    <xf numFmtId="204" fontId="59" fillId="32" borderId="0" xfId="0" applyNumberFormat="1" applyFont="1" applyFill="1"/>
    <xf numFmtId="0" fontId="3" fillId="0" borderId="32" xfId="0" applyFont="1" applyFill="1" applyBorder="1"/>
    <xf numFmtId="204" fontId="3" fillId="0" borderId="32" xfId="0" applyNumberFormat="1" applyFont="1" applyFill="1" applyBorder="1"/>
    <xf numFmtId="204" fontId="3" fillId="32" borderId="32" xfId="0" applyNumberFormat="1" applyFont="1" applyFill="1" applyBorder="1"/>
    <xf numFmtId="0" fontId="60" fillId="0" borderId="31" xfId="0" applyFont="1" applyFill="1" applyBorder="1"/>
    <xf numFmtId="204" fontId="60" fillId="0" borderId="31" xfId="0" applyNumberFormat="1" applyFont="1" applyFill="1" applyBorder="1"/>
    <xf numFmtId="204" fontId="60" fillId="32" borderId="31" xfId="0" applyNumberFormat="1" applyFont="1" applyFill="1" applyBorder="1"/>
    <xf numFmtId="0" fontId="57" fillId="0" borderId="0" xfId="0" applyFont="1" applyFill="1" applyBorder="1"/>
    <xf numFmtId="204" fontId="57" fillId="0" borderId="0" xfId="0" applyNumberFormat="1" applyFont="1" applyFill="1" applyBorder="1"/>
    <xf numFmtId="204" fontId="57" fillId="32" borderId="0" xfId="0" applyNumberFormat="1" applyFont="1" applyFill="1" applyBorder="1"/>
    <xf numFmtId="0" fontId="61" fillId="0" borderId="1" xfId="0" applyFont="1" applyFill="1" applyBorder="1"/>
    <xf numFmtId="204" fontId="61" fillId="0" borderId="1" xfId="0" applyNumberFormat="1" applyFont="1" applyFill="1" applyBorder="1"/>
    <xf numFmtId="204" fontId="61" fillId="32" borderId="1" xfId="0" applyNumberFormat="1" applyFont="1" applyFill="1" applyBorder="1"/>
    <xf numFmtId="205" fontId="60" fillId="0" borderId="31" xfId="300" applyNumberFormat="1" applyFont="1" applyFill="1" applyBorder="1"/>
    <xf numFmtId="205" fontId="60" fillId="32" borderId="31" xfId="300" applyNumberFormat="1" applyFont="1" applyFill="1" applyBorder="1"/>
    <xf numFmtId="204" fontId="57" fillId="0" borderId="0" xfId="0" applyNumberFormat="1" applyFont="1" applyFill="1"/>
    <xf numFmtId="204" fontId="57" fillId="32" borderId="0" xfId="0" applyNumberFormat="1" applyFont="1" applyFill="1"/>
    <xf numFmtId="0" fontId="57" fillId="0" borderId="0" xfId="0" applyFont="1" applyFill="1"/>
    <xf numFmtId="0" fontId="63" fillId="0" borderId="0" xfId="0" applyFont="1" applyFill="1" applyBorder="1"/>
    <xf numFmtId="205" fontId="63" fillId="0" borderId="0" xfId="300" applyNumberFormat="1" applyFont="1" applyFill="1" applyBorder="1"/>
    <xf numFmtId="205" fontId="57" fillId="0" borderId="29" xfId="300" applyNumberFormat="1" applyFont="1" applyFill="1" applyBorder="1"/>
    <xf numFmtId="205" fontId="57" fillId="32" borderId="29" xfId="300" applyNumberFormat="1" applyFont="1" applyFill="1" applyBorder="1"/>
    <xf numFmtId="0" fontId="59" fillId="0" borderId="28" xfId="0" applyFont="1" applyFill="1" applyBorder="1"/>
    <xf numFmtId="205" fontId="59" fillId="0" borderId="28" xfId="300" applyNumberFormat="1" applyFont="1" applyFill="1" applyBorder="1"/>
    <xf numFmtId="205" fontId="59" fillId="32" borderId="28" xfId="300" applyNumberFormat="1" applyFont="1" applyFill="1" applyBorder="1"/>
    <xf numFmtId="205" fontId="59" fillId="0" borderId="1" xfId="300" applyNumberFormat="1" applyFont="1" applyFill="1" applyBorder="1"/>
    <xf numFmtId="205" fontId="59" fillId="32" borderId="1" xfId="300" applyNumberFormat="1" applyFont="1" applyFill="1" applyBorder="1"/>
    <xf numFmtId="14" fontId="58" fillId="30" borderId="0" xfId="0" applyNumberFormat="1" applyFont="1" applyFill="1" applyBorder="1" applyAlignment="1">
      <alignment horizontal="right"/>
    </xf>
    <xf numFmtId="14" fontId="58" fillId="31" borderId="0" xfId="0" applyNumberFormat="1" applyFont="1" applyFill="1" applyBorder="1" applyAlignment="1">
      <alignment horizontal="right"/>
    </xf>
    <xf numFmtId="0" fontId="64" fillId="0" borderId="0" xfId="1" applyFont="1" applyFill="1" applyAlignment="1" applyProtection="1">
      <alignment horizontal="center"/>
    </xf>
    <xf numFmtId="0" fontId="65" fillId="0" borderId="0" xfId="0" applyFont="1" applyAlignment="1">
      <alignment horizontal="center"/>
    </xf>
    <xf numFmtId="0" fontId="67" fillId="0" borderId="0" xfId="0" applyFont="1" applyFill="1" applyAlignment="1">
      <alignment horizontal="center"/>
    </xf>
    <xf numFmtId="0" fontId="68" fillId="0" borderId="0" xfId="0" applyFont="1" applyAlignment="1">
      <alignment horizontal="center"/>
    </xf>
    <xf numFmtId="0" fontId="67" fillId="0" borderId="29" xfId="0" applyFont="1" applyFill="1" applyBorder="1" applyAlignment="1">
      <alignment horizontal="center"/>
    </xf>
    <xf numFmtId="0" fontId="69" fillId="0" borderId="0" xfId="0" applyFont="1" applyFill="1" applyBorder="1" applyAlignment="1">
      <alignment horizontal="center"/>
    </xf>
    <xf numFmtId="0" fontId="67" fillId="0" borderId="29" xfId="0" quotePrefix="1" applyFont="1" applyFill="1" applyBorder="1" applyAlignment="1">
      <alignment horizontal="center"/>
    </xf>
    <xf numFmtId="0" fontId="68" fillId="0" borderId="0" xfId="0" applyFont="1" applyFill="1" applyAlignment="1">
      <alignment horizontal="center"/>
    </xf>
    <xf numFmtId="0" fontId="68" fillId="0" borderId="28" xfId="0" applyFont="1" applyFill="1" applyBorder="1" applyAlignment="1">
      <alignment horizontal="center"/>
    </xf>
    <xf numFmtId="205" fontId="67" fillId="0" borderId="29" xfId="300" applyNumberFormat="1" applyFont="1" applyFill="1" applyBorder="1" applyAlignment="1">
      <alignment horizontal="center"/>
    </xf>
    <xf numFmtId="0" fontId="68" fillId="0" borderId="1" xfId="0" applyFont="1" applyFill="1" applyBorder="1" applyAlignment="1">
      <alignment horizontal="center"/>
    </xf>
    <xf numFmtId="205" fontId="67" fillId="0" borderId="31" xfId="300" applyNumberFormat="1" applyFont="1" applyFill="1" applyBorder="1" applyAlignment="1">
      <alignment horizontal="center"/>
    </xf>
    <xf numFmtId="206" fontId="57" fillId="0" borderId="0" xfId="301" applyNumberFormat="1" applyFont="1" applyFill="1" applyBorder="1" applyAlignment="1">
      <alignment horizontal="right" vertical="center" wrapText="1"/>
    </xf>
    <xf numFmtId="0" fontId="59" fillId="0" borderId="0" xfId="0" applyFont="1" applyFill="1" applyBorder="1" applyAlignment="1">
      <alignment horizontal="center"/>
    </xf>
    <xf numFmtId="0" fontId="59" fillId="0" borderId="0" xfId="0" applyFont="1" applyFill="1" applyBorder="1" applyAlignment="1">
      <alignment horizontal="left" vertical="center" wrapText="1" readingOrder="1"/>
    </xf>
    <xf numFmtId="0" fontId="57" fillId="0" borderId="0" xfId="0" applyFont="1" applyFill="1" applyBorder="1" applyAlignment="1">
      <alignment horizontal="left"/>
    </xf>
    <xf numFmtId="0" fontId="70" fillId="0" borderId="0" xfId="0" applyFont="1" applyFill="1" applyBorder="1"/>
    <xf numFmtId="0" fontId="70" fillId="0" borderId="0" xfId="0" applyFont="1" applyBorder="1"/>
    <xf numFmtId="204" fontId="60" fillId="0" borderId="0" xfId="0" applyNumberFormat="1" applyFont="1" applyFill="1" applyBorder="1"/>
    <xf numFmtId="14" fontId="58" fillId="30" borderId="33" xfId="0" applyNumberFormat="1" applyFont="1" applyFill="1" applyBorder="1"/>
    <xf numFmtId="14" fontId="58" fillId="30" borderId="33" xfId="0" applyNumberFormat="1" applyFont="1" applyFill="1" applyBorder="1" applyAlignment="1">
      <alignment horizontal="right"/>
    </xf>
    <xf numFmtId="14" fontId="58" fillId="31" borderId="33" xfId="0" applyNumberFormat="1" applyFont="1" applyFill="1" applyBorder="1" applyAlignment="1">
      <alignment horizontal="right"/>
    </xf>
    <xf numFmtId="0" fontId="63" fillId="0" borderId="1" xfId="0" applyFont="1" applyFill="1" applyBorder="1"/>
    <xf numFmtId="10" fontId="63" fillId="0" borderId="1" xfId="300" applyNumberFormat="1" applyFont="1" applyFill="1" applyBorder="1"/>
    <xf numFmtId="14" fontId="66" fillId="30" borderId="33" xfId="0" applyNumberFormat="1" applyFont="1" applyFill="1" applyBorder="1" applyAlignment="1">
      <alignment horizontal="center"/>
    </xf>
    <xf numFmtId="0" fontId="62" fillId="0" borderId="1" xfId="0" applyFont="1" applyFill="1" applyBorder="1"/>
    <xf numFmtId="204" fontId="62" fillId="0" borderId="1" xfId="0" applyNumberFormat="1" applyFont="1" applyFill="1" applyBorder="1"/>
    <xf numFmtId="205" fontId="71" fillId="0" borderId="31" xfId="300" applyNumberFormat="1" applyFont="1" applyFill="1" applyBorder="1"/>
    <xf numFmtId="204" fontId="71" fillId="0" borderId="31" xfId="0" applyNumberFormat="1" applyFont="1" applyFill="1" applyBorder="1"/>
    <xf numFmtId="0" fontId="72" fillId="0" borderId="0" xfId="0" applyFont="1"/>
    <xf numFmtId="208" fontId="72" fillId="0" borderId="0" xfId="0" applyNumberFormat="1" applyFont="1"/>
    <xf numFmtId="207" fontId="70" fillId="0" borderId="0" xfId="0" applyNumberFormat="1" applyFont="1" applyBorder="1"/>
    <xf numFmtId="0" fontId="70" fillId="0" borderId="0" xfId="0" applyFont="1" applyFill="1" applyBorder="1" applyAlignment="1"/>
    <xf numFmtId="0" fontId="70" fillId="0" borderId="0" xfId="0" applyFont="1" applyBorder="1" applyAlignment="1"/>
    <xf numFmtId="0" fontId="78" fillId="0" borderId="0" xfId="0" applyFont="1"/>
    <xf numFmtId="0" fontId="79" fillId="0" borderId="0" xfId="0" applyFont="1"/>
    <xf numFmtId="0" fontId="79" fillId="0" borderId="0" xfId="0" applyFont="1" applyAlignment="1">
      <alignment vertical="top" wrapText="1"/>
    </xf>
    <xf numFmtId="209" fontId="4" fillId="0" borderId="0" xfId="0" applyNumberFormat="1" applyFont="1"/>
    <xf numFmtId="204" fontId="57" fillId="36" borderId="1" xfId="0" applyNumberFormat="1" applyFont="1" applyFill="1" applyBorder="1"/>
    <xf numFmtId="204" fontId="61" fillId="36" borderId="1" xfId="0" applyNumberFormat="1" applyFont="1" applyFill="1" applyBorder="1"/>
    <xf numFmtId="204" fontId="57" fillId="36" borderId="0" xfId="0" applyNumberFormat="1" applyFont="1" applyFill="1" applyBorder="1"/>
    <xf numFmtId="204" fontId="57" fillId="36" borderId="29" xfId="0" applyNumberFormat="1" applyFont="1" applyFill="1" applyBorder="1"/>
    <xf numFmtId="204" fontId="59" fillId="36" borderId="1" xfId="0" applyNumberFormat="1" applyFont="1" applyFill="1" applyBorder="1"/>
    <xf numFmtId="204" fontId="3" fillId="36" borderId="30" xfId="0" applyNumberFormat="1" applyFont="1" applyFill="1" applyBorder="1"/>
    <xf numFmtId="204" fontId="60" fillId="36" borderId="31" xfId="0" applyNumberFormat="1" applyFont="1" applyFill="1" applyBorder="1"/>
    <xf numFmtId="204" fontId="59" fillId="36" borderId="0" xfId="0" applyNumberFormat="1" applyFont="1" applyFill="1" applyBorder="1"/>
    <xf numFmtId="204" fontId="59" fillId="36" borderId="0" xfId="0" applyNumberFormat="1" applyFont="1" applyFill="1"/>
    <xf numFmtId="204" fontId="4" fillId="36" borderId="28" xfId="0" applyNumberFormat="1" applyFont="1" applyFill="1" applyBorder="1"/>
    <xf numFmtId="204" fontId="4" fillId="36" borderId="1" xfId="0" applyNumberFormat="1" applyFont="1" applyFill="1" applyBorder="1"/>
    <xf numFmtId="204" fontId="57" fillId="36" borderId="0" xfId="0" applyNumberFormat="1" applyFont="1" applyFill="1"/>
    <xf numFmtId="205" fontId="59" fillId="36" borderId="28" xfId="300" applyNumberFormat="1" applyFont="1" applyFill="1" applyBorder="1"/>
    <xf numFmtId="205" fontId="57" fillId="36" borderId="29" xfId="300" applyNumberFormat="1" applyFont="1" applyFill="1" applyBorder="1"/>
    <xf numFmtId="205" fontId="59" fillId="36" borderId="1" xfId="300" applyNumberFormat="1" applyFont="1" applyFill="1" applyBorder="1"/>
    <xf numFmtId="205" fontId="60" fillId="36" borderId="31" xfId="300" applyNumberFormat="1" applyFont="1" applyFill="1" applyBorder="1"/>
    <xf numFmtId="204" fontId="59" fillId="36" borderId="27" xfId="0" applyNumberFormat="1" applyFont="1" applyFill="1" applyBorder="1"/>
    <xf numFmtId="204" fontId="57" fillId="36" borderId="28" xfId="0" applyNumberFormat="1" applyFont="1" applyFill="1" applyBorder="1"/>
    <xf numFmtId="204" fontId="3" fillId="36" borderId="32" xfId="0" applyNumberFormat="1" applyFont="1" applyFill="1" applyBorder="1"/>
    <xf numFmtId="0" fontId="80" fillId="0" borderId="0" xfId="0" applyFont="1" applyFill="1" applyBorder="1" applyAlignment="1"/>
    <xf numFmtId="204" fontId="62" fillId="36" borderId="1" xfId="0" applyNumberFormat="1" applyFont="1" applyFill="1" applyBorder="1"/>
    <xf numFmtId="204" fontId="71" fillId="36" borderId="31" xfId="0" applyNumberFormat="1" applyFont="1" applyFill="1" applyBorder="1"/>
    <xf numFmtId="0" fontId="59" fillId="0" borderId="27" xfId="0" applyFont="1" applyFill="1" applyBorder="1" applyAlignment="1">
      <alignment vertical="center"/>
    </xf>
    <xf numFmtId="0" fontId="57" fillId="0" borderId="43" xfId="0" applyFont="1" applyFill="1" applyBorder="1"/>
    <xf numFmtId="3" fontId="59" fillId="0" borderId="1" xfId="0" applyNumberFormat="1" applyFont="1" applyFill="1" applyBorder="1" applyAlignment="1">
      <alignment vertical="center"/>
    </xf>
    <xf numFmtId="3" fontId="59" fillId="0" borderId="27" xfId="0" applyNumberFormat="1" applyFont="1" applyFill="1" applyBorder="1" applyAlignment="1">
      <alignment vertical="center"/>
    </xf>
    <xf numFmtId="3" fontId="57" fillId="0" borderId="43" xfId="0" applyNumberFormat="1" applyFont="1" applyFill="1" applyBorder="1" applyAlignment="1">
      <alignment vertical="center"/>
    </xf>
    <xf numFmtId="3" fontId="3" fillId="0" borderId="30" xfId="0" applyNumberFormat="1" applyFont="1" applyFill="1" applyBorder="1" applyAlignment="1">
      <alignment vertical="center"/>
    </xf>
    <xf numFmtId="9" fontId="60" fillId="0" borderId="31" xfId="300" applyFont="1" applyFill="1" applyBorder="1"/>
    <xf numFmtId="14" fontId="58" fillId="30" borderId="33" xfId="0" applyNumberFormat="1" applyFont="1" applyFill="1" applyBorder="1" applyAlignment="1">
      <alignment vertical="center"/>
    </xf>
    <xf numFmtId="3" fontId="59" fillId="32" borderId="1" xfId="0" applyNumberFormat="1" applyFont="1" applyFill="1" applyBorder="1" applyAlignment="1">
      <alignment vertical="center"/>
    </xf>
    <xf numFmtId="3" fontId="59" fillId="32" borderId="27" xfId="0" applyNumberFormat="1" applyFont="1" applyFill="1" applyBorder="1" applyAlignment="1">
      <alignment vertical="center"/>
    </xf>
    <xf numFmtId="3" fontId="57" fillId="32" borderId="43" xfId="0" applyNumberFormat="1" applyFont="1" applyFill="1" applyBorder="1" applyAlignment="1">
      <alignment vertical="center"/>
    </xf>
    <xf numFmtId="3" fontId="3" fillId="32" borderId="30" xfId="0" applyNumberFormat="1" applyFont="1" applyFill="1" applyBorder="1" applyAlignment="1">
      <alignment vertical="center"/>
    </xf>
    <xf numFmtId="0" fontId="63" fillId="0" borderId="0" xfId="0" applyFont="1"/>
    <xf numFmtId="205" fontId="63" fillId="0" borderId="0" xfId="300" applyNumberFormat="1" applyFont="1"/>
    <xf numFmtId="194" fontId="4" fillId="0" borderId="0" xfId="0" applyNumberFormat="1" applyFont="1"/>
    <xf numFmtId="14" fontId="58" fillId="30" borderId="33" xfId="0" applyNumberFormat="1" applyFont="1" applyFill="1" applyBorder="1" applyAlignment="1">
      <alignment horizontal="center" vertical="center" wrapText="1"/>
    </xf>
    <xf numFmtId="14" fontId="58" fillId="31" borderId="33" xfId="0" applyNumberFormat="1" applyFont="1" applyFill="1" applyBorder="1" applyAlignment="1">
      <alignment horizontal="center" vertical="center" wrapText="1"/>
    </xf>
    <xf numFmtId="9" fontId="60" fillId="32" borderId="31" xfId="300" applyNumberFormat="1" applyFont="1" applyFill="1" applyBorder="1"/>
    <xf numFmtId="9" fontId="60" fillId="0" borderId="31" xfId="300" applyNumberFormat="1" applyFont="1" applyFill="1" applyBorder="1"/>
    <xf numFmtId="204" fontId="5" fillId="32" borderId="28" xfId="0" applyNumberFormat="1" applyFont="1" applyFill="1" applyBorder="1"/>
    <xf numFmtId="210" fontId="70" fillId="0" borderId="0" xfId="0" applyNumberFormat="1" applyFont="1" applyFill="1" applyBorder="1"/>
    <xf numFmtId="211" fontId="70" fillId="0" borderId="0" xfId="0" applyNumberFormat="1" applyFont="1" applyFill="1" applyBorder="1"/>
    <xf numFmtId="213" fontId="70" fillId="0" borderId="0" xfId="0" applyNumberFormat="1" applyFont="1" applyBorder="1"/>
    <xf numFmtId="208" fontId="4" fillId="0" borderId="0" xfId="0" applyNumberFormat="1" applyFont="1"/>
    <xf numFmtId="10" fontId="63" fillId="0" borderId="27" xfId="300" applyNumberFormat="1" applyFont="1" applyFill="1" applyBorder="1"/>
    <xf numFmtId="204" fontId="4" fillId="0" borderId="0" xfId="0" applyNumberFormat="1" applyFont="1" applyFill="1" applyBorder="1"/>
    <xf numFmtId="10" fontId="63" fillId="0" borderId="44" xfId="300" applyNumberFormat="1" applyFont="1" applyFill="1" applyBorder="1"/>
    <xf numFmtId="0" fontId="93" fillId="0" borderId="0" xfId="0" applyFont="1" applyAlignment="1">
      <alignment horizontal="left" vertical="top" wrapText="1"/>
    </xf>
  </cellXfs>
  <cellStyles count="416">
    <cellStyle name="# ##0,0\e" xfId="3"/>
    <cellStyle name="# ##0\e" xfId="4"/>
    <cellStyle name="???" xfId="5"/>
    <cellStyle name="_Column1" xfId="6"/>
    <cellStyle name="_Column2" xfId="7"/>
    <cellStyle name="_Column3" xfId="8"/>
    <cellStyle name="_Column4" xfId="9"/>
    <cellStyle name="_Column4_staff - monthly 11-08" xfId="10"/>
    <cellStyle name="_Column4_staff - monthly 11-08_TdB Closing March 2012" xfId="11"/>
    <cellStyle name="_Column5" xfId="12"/>
    <cellStyle name="_Column6" xfId="13"/>
    <cellStyle name="_Column7" xfId="14"/>
    <cellStyle name="_Column7_TdB Closing March 2012" xfId="15"/>
    <cellStyle name="_Data" xfId="16"/>
    <cellStyle name="_Data_Cumulé Conso" xfId="302"/>
    <cellStyle name="_Header" xfId="17"/>
    <cellStyle name="_Row1" xfId="18"/>
    <cellStyle name="_Row2" xfId="19"/>
    <cellStyle name="_Row3" xfId="20"/>
    <cellStyle name="_Row4" xfId="21"/>
    <cellStyle name="_Row4_Cumulé Conso" xfId="303"/>
    <cellStyle name="_Row5" xfId="22"/>
    <cellStyle name="_Row6" xfId="23"/>
    <cellStyle name="_Row7" xfId="24"/>
    <cellStyle name="_Row7_TdB Closing March 2012" xfId="25"/>
    <cellStyle name="0,0_x000d__x000a_NA_x000d__x000a_" xfId="26"/>
    <cellStyle name="0,0_x000d__x000a_NA_x000d__x000a_ 2" xfId="27"/>
    <cellStyle name="0,0_x000d__x000a_NA_x000d__x000a_ 3" xfId="28"/>
    <cellStyle name="20 % - Accent1 2" xfId="29"/>
    <cellStyle name="20 % - Accent1 3" xfId="355"/>
    <cellStyle name="20 % - Accent2 2" xfId="30"/>
    <cellStyle name="20 % - Accent2 3" xfId="356"/>
    <cellStyle name="20 % - Accent3 2" xfId="31"/>
    <cellStyle name="20 % - Accent3 3" xfId="357"/>
    <cellStyle name="20 % - Accent4 2" xfId="32"/>
    <cellStyle name="20 % - Accent4 3" xfId="358"/>
    <cellStyle name="20 % - Accent5 2" xfId="33"/>
    <cellStyle name="20 % - Accent5 3" xfId="359"/>
    <cellStyle name="20 % - Accent6 2" xfId="34"/>
    <cellStyle name="20 % - Accent6 3" xfId="360"/>
    <cellStyle name="20% - Accent1" xfId="35"/>
    <cellStyle name="20% - Accent1 2" xfId="317"/>
    <cellStyle name="20% - Accent1_CoR" xfId="415"/>
    <cellStyle name="20% - Accent2" xfId="36"/>
    <cellStyle name="20% - Accent2 2" xfId="318"/>
    <cellStyle name="20% - Accent2_CoR" xfId="408"/>
    <cellStyle name="20% - Accent3" xfId="37"/>
    <cellStyle name="20% - Accent3 2" xfId="319"/>
    <cellStyle name="20% - Accent3_CoR" xfId="407"/>
    <cellStyle name="20% - Accent4" xfId="38"/>
    <cellStyle name="20% - Accent4 2" xfId="320"/>
    <cellStyle name="20% - Accent4_CoR" xfId="406"/>
    <cellStyle name="20% - Accent5" xfId="39"/>
    <cellStyle name="20% - Accent5 2" xfId="321"/>
    <cellStyle name="20% - Accent5_CoR" xfId="405"/>
    <cellStyle name="20% - Accent6" xfId="40"/>
    <cellStyle name="20% - Accent6 2" xfId="322"/>
    <cellStyle name="20% - Accent6_CoR" xfId="414"/>
    <cellStyle name="20% - Akzent1" xfId="41"/>
    <cellStyle name="20% - Akzent2" xfId="42"/>
    <cellStyle name="20% - Akzent3" xfId="43"/>
    <cellStyle name="20% - Akzent4" xfId="44"/>
    <cellStyle name="20% - Akzent5" xfId="45"/>
    <cellStyle name="20% - Akzent6" xfId="46"/>
    <cellStyle name="40 % - Accent1 2" xfId="47"/>
    <cellStyle name="40 % - Accent1 3" xfId="361"/>
    <cellStyle name="40 % - Accent2 2" xfId="48"/>
    <cellStyle name="40 % - Accent2 3" xfId="362"/>
    <cellStyle name="40 % - Accent3 2" xfId="49"/>
    <cellStyle name="40 % - Accent3 3" xfId="363"/>
    <cellStyle name="40 % - Accent4 2" xfId="50"/>
    <cellStyle name="40 % - Accent4 3" xfId="364"/>
    <cellStyle name="40 % - Accent5 2" xfId="51"/>
    <cellStyle name="40 % - Accent5 3" xfId="365"/>
    <cellStyle name="40 % - Accent6 2" xfId="52"/>
    <cellStyle name="40 % - Accent6 3" xfId="366"/>
    <cellStyle name="40% - Accent1" xfId="53"/>
    <cellStyle name="40% - Accent1 2" xfId="323"/>
    <cellStyle name="40% - Accent1_CoR" xfId="404"/>
    <cellStyle name="40% - Accent2" xfId="54"/>
    <cellStyle name="40% - Accent2 2" xfId="324"/>
    <cellStyle name="40% - Accent2_CoR" xfId="403"/>
    <cellStyle name="40% - Accent3" xfId="55"/>
    <cellStyle name="40% - Accent3 2" xfId="325"/>
    <cellStyle name="40% - Accent3_CoR" xfId="413"/>
    <cellStyle name="40% - Accent4" xfId="56"/>
    <cellStyle name="40% - Accent4 2" xfId="326"/>
    <cellStyle name="40% - Accent4_CoR" xfId="412"/>
    <cellStyle name="40% - Accent5" xfId="57"/>
    <cellStyle name="40% - Accent5 2" xfId="327"/>
    <cellStyle name="40% - Accent5_CoR" xfId="411"/>
    <cellStyle name="40% - Accent6" xfId="58"/>
    <cellStyle name="40% - Accent6 2" xfId="328"/>
    <cellStyle name="40% - Accent6_CoR" xfId="350"/>
    <cellStyle name="40% - Akzent1" xfId="59"/>
    <cellStyle name="40% - Akzent2" xfId="60"/>
    <cellStyle name="40% - Akzent3" xfId="61"/>
    <cellStyle name="40% - Akzent4" xfId="62"/>
    <cellStyle name="40% - Akzent5" xfId="63"/>
    <cellStyle name="40% - Akzent6" xfId="64"/>
    <cellStyle name="60 % - Accent1 2" xfId="65"/>
    <cellStyle name="60 % - Accent1 3" xfId="367"/>
    <cellStyle name="60 % - Accent2 2" xfId="66"/>
    <cellStyle name="60 % - Accent2 3" xfId="368"/>
    <cellStyle name="60 % - Accent3 2" xfId="67"/>
    <cellStyle name="60 % - Accent3 3" xfId="369"/>
    <cellStyle name="60 % - Accent4 2" xfId="68"/>
    <cellStyle name="60 % - Accent4 3" xfId="370"/>
    <cellStyle name="60 % - Accent5 2" xfId="69"/>
    <cellStyle name="60 % - Accent5 3" xfId="371"/>
    <cellStyle name="60 % - Accent6 2" xfId="70"/>
    <cellStyle name="60 % - Accent6 3" xfId="372"/>
    <cellStyle name="60% - Accent1" xfId="71"/>
    <cellStyle name="60% - Accent1 2" xfId="329"/>
    <cellStyle name="60% - Accent1_CoR" xfId="402"/>
    <cellStyle name="60% - Accent2" xfId="72"/>
    <cellStyle name="60% - Accent2 2" xfId="330"/>
    <cellStyle name="60% - Accent2_CoR" xfId="401"/>
    <cellStyle name="60% - Accent3" xfId="73"/>
    <cellStyle name="60% - Accent3 2" xfId="331"/>
    <cellStyle name="60% - Accent3_CoR" xfId="400"/>
    <cellStyle name="60% - Accent4" xfId="74"/>
    <cellStyle name="60% - Accent4 2" xfId="332"/>
    <cellStyle name="60% - Accent4_CoR" xfId="399"/>
    <cellStyle name="60% - Accent5" xfId="75"/>
    <cellStyle name="60% - Accent5 2" xfId="333"/>
    <cellStyle name="60% - Accent5_CoR" xfId="398"/>
    <cellStyle name="60% - Accent6" xfId="76"/>
    <cellStyle name="60% - Accent6 2" xfId="334"/>
    <cellStyle name="60% - Accent6_CoR" xfId="397"/>
    <cellStyle name="60% - Akzent1" xfId="77"/>
    <cellStyle name="60% - Akzent2" xfId="78"/>
    <cellStyle name="60% - Akzent3" xfId="79"/>
    <cellStyle name="60% - Akzent4" xfId="80"/>
    <cellStyle name="60% - Akzent5" xfId="81"/>
    <cellStyle name="60% - Akzent6" xfId="82"/>
    <cellStyle name="Akzent1" xfId="83"/>
    <cellStyle name="Akzent2" xfId="84"/>
    <cellStyle name="Akzent3" xfId="85"/>
    <cellStyle name="Akzent4" xfId="86"/>
    <cellStyle name="Akzent5" xfId="87"/>
    <cellStyle name="Akzent6" xfId="88"/>
    <cellStyle name="Ausgabe" xfId="89"/>
    <cellStyle name="Ausgabe 2" xfId="90"/>
    <cellStyle name="Avertissement 2" xfId="91"/>
    <cellStyle name="Avertissement 3" xfId="373"/>
    <cellStyle name="Bad" xfId="92"/>
    <cellStyle name="Bad 2" xfId="335"/>
    <cellStyle name="Bad_CoR" xfId="396"/>
    <cellStyle name="Berechnung" xfId="93"/>
    <cellStyle name="Berechnung 2" xfId="94"/>
    <cellStyle name="Billions" xfId="95"/>
    <cellStyle name="Bps" xfId="96"/>
    <cellStyle name="c_Chorus Model 22 Sep 04 V6 " xfId="97"/>
    <cellStyle name="Calcul 2" xfId="98"/>
    <cellStyle name="Calcul 2 2" xfId="99"/>
    <cellStyle name="Calcul 2 3" xfId="100"/>
    <cellStyle name="Calcul 3" xfId="101"/>
    <cellStyle name="Calcul 3 2" xfId="102"/>
    <cellStyle name="Calcul 3 3" xfId="103"/>
    <cellStyle name="Calcul 4" xfId="374"/>
    <cellStyle name="Calculation" xfId="104"/>
    <cellStyle name="Calculation 2" xfId="105"/>
    <cellStyle name="Calculation 3" xfId="336"/>
    <cellStyle name="Calculation_Balance sheet" xfId="304"/>
    <cellStyle name="Cellule liée 2" xfId="106"/>
    <cellStyle name="Cellule liée 3" xfId="375"/>
    <cellStyle name="Check Cell" xfId="107"/>
    <cellStyle name="Check Cell 2" xfId="337"/>
    <cellStyle name="Check Cell_CoR" xfId="395"/>
    <cellStyle name="Column Heading" xfId="108"/>
    <cellStyle name="Comma 2" xfId="109"/>
    <cellStyle name="Comma 2 2" xfId="110"/>
    <cellStyle name="Comma 2_Balance sheet" xfId="305"/>
    <cellStyle name="Comma 3" xfId="111"/>
    <cellStyle name="Comma 4" xfId="112"/>
    <cellStyle name="Commentaire 2" xfId="113"/>
    <cellStyle name="Commentaire 2 2" xfId="114"/>
    <cellStyle name="Commentaire 2 3" xfId="115"/>
    <cellStyle name="Commentaire 3" xfId="116"/>
    <cellStyle name="Commentaire 3 2" xfId="117"/>
    <cellStyle name="Commentaire 3 3" xfId="118"/>
    <cellStyle name="Commentaire 4" xfId="376"/>
    <cellStyle name="d_Chorus Model 22 Sep 04 V6 " xfId="119"/>
    <cellStyle name="Dates" xfId="120"/>
    <cellStyle name="Days" xfId="121"/>
    <cellStyle name="Description" xfId="122"/>
    <cellStyle name="Document title" xfId="123"/>
    <cellStyle name="ecart1" xfId="124"/>
    <cellStyle name="ecart2" xfId="125"/>
    <cellStyle name="ecart3" xfId="126"/>
    <cellStyle name="ecart3b" xfId="127"/>
    <cellStyle name="Eingabe" xfId="128"/>
    <cellStyle name="Eingabe 2" xfId="129"/>
    <cellStyle name="Encours" xfId="130"/>
    <cellStyle name="Entrée 2" xfId="131"/>
    <cellStyle name="Entrée 2 2" xfId="132"/>
    <cellStyle name="Entrée 2 3" xfId="133"/>
    <cellStyle name="Entrée 3" xfId="134"/>
    <cellStyle name="Entrée 3 2" xfId="135"/>
    <cellStyle name="Entrée 3 3" xfId="136"/>
    <cellStyle name="Entrée 4" xfId="377"/>
    <cellStyle name="Ergebnis" xfId="137"/>
    <cellStyle name="Ergebnis 2" xfId="138"/>
    <cellStyle name="Erklärender Text" xfId="139"/>
    <cellStyle name="Euro" xfId="140"/>
    <cellStyle name="Euro 2" xfId="141"/>
    <cellStyle name="Explanatory Text" xfId="142"/>
    <cellStyle name="Explanatory Text 2" xfId="338"/>
    <cellStyle name="Explanatory Text_CoR" xfId="349"/>
    <cellStyle name="flash1" xfId="143"/>
    <cellStyle name="flash1 2" xfId="144"/>
    <cellStyle name="flash1 3" xfId="145"/>
    <cellStyle name="flash2" xfId="146"/>
    <cellStyle name="flash3" xfId="147"/>
    <cellStyle name="flash3b" xfId="148"/>
    <cellStyle name="Fond_bleu" xfId="149"/>
    <cellStyle name="Formula" xfId="150"/>
    <cellStyle name="Good" xfId="151"/>
    <cellStyle name="Good 2" xfId="339"/>
    <cellStyle name="Good_CoR" xfId="410"/>
    <cellStyle name="Growth" xfId="152"/>
    <cellStyle name="Gut" xfId="153"/>
    <cellStyle name="Hardplug" xfId="154"/>
    <cellStyle name="Hardplug 2" xfId="155"/>
    <cellStyle name="Hardplug 2 2" xfId="156"/>
    <cellStyle name="Hardplug 2 3" xfId="157"/>
    <cellStyle name="Hardplug 3" xfId="158"/>
    <cellStyle name="Hardplug 4" xfId="159"/>
    <cellStyle name="Heading" xfId="160"/>
    <cellStyle name="Heading 1" xfId="161"/>
    <cellStyle name="Heading 1 2" xfId="340"/>
    <cellStyle name="Heading 1_CoR" xfId="394"/>
    <cellStyle name="Heading 2" xfId="162"/>
    <cellStyle name="Heading 2 2" xfId="163"/>
    <cellStyle name="Heading 2 3" xfId="164"/>
    <cellStyle name="Heading 2 4" xfId="165"/>
    <cellStyle name="Heading 2 5" xfId="341"/>
    <cellStyle name="Heading 2_Balance sheet" xfId="306"/>
    <cellStyle name="Heading 3" xfId="166"/>
    <cellStyle name="Heading 3 2" xfId="342"/>
    <cellStyle name="Heading 3_CoR" xfId="393"/>
    <cellStyle name="Heading 4" xfId="167"/>
    <cellStyle name="Heading 4 2" xfId="343"/>
    <cellStyle name="Heading 4_CoR" xfId="392"/>
    <cellStyle name="Heading 5" xfId="168"/>
    <cellStyle name="Heading 6" xfId="169"/>
    <cellStyle name="Heading Bar" xfId="170"/>
    <cellStyle name="Input" xfId="171"/>
    <cellStyle name="Input 2" xfId="172"/>
    <cellStyle name="Input 3" xfId="344"/>
    <cellStyle name="Input optional" xfId="173"/>
    <cellStyle name="Input optional 2" xfId="174"/>
    <cellStyle name="Input optional 2 2" xfId="175"/>
    <cellStyle name="Input optional 2 3" xfId="176"/>
    <cellStyle name="Input optional 3" xfId="177"/>
    <cellStyle name="Input optional 4" xfId="178"/>
    <cellStyle name="Input_Balance sheet" xfId="307"/>
    <cellStyle name="Insatisfaisant 2" xfId="179"/>
    <cellStyle name="Insatisfaisant 3" xfId="378"/>
    <cellStyle name="Linked Cell" xfId="180"/>
    <cellStyle name="Linked Cell 2" xfId="345"/>
    <cellStyle name="Linked Cell_CoR" xfId="409"/>
    <cellStyle name="Merged column heading 1" xfId="181"/>
    <cellStyle name="Merged column heading 2" xfId="182"/>
    <cellStyle name="Migliaia (0)_0997C" xfId="183"/>
    <cellStyle name="Millares [0]_MARG94" xfId="184"/>
    <cellStyle name="Millares_MARG94" xfId="185"/>
    <cellStyle name="Milliers" xfId="301" builtinId="3"/>
    <cellStyle name="Milliers 2" xfId="186"/>
    <cellStyle name="Milliers 2 2" xfId="187"/>
    <cellStyle name="Milliers 2 2 2" xfId="188"/>
    <cellStyle name="Milliers 3" xfId="189"/>
    <cellStyle name="Millions" xfId="190"/>
    <cellStyle name="Moneda [0]_MARG94" xfId="191"/>
    <cellStyle name="Moneda_MARG94" xfId="192"/>
    <cellStyle name="Montant" xfId="193"/>
    <cellStyle name="Montant 2" xfId="194"/>
    <cellStyle name="Montant%NonSigné" xfId="195"/>
    <cellStyle name="Montant_Balance sheet" xfId="308"/>
    <cellStyle name="Multiple" xfId="196"/>
    <cellStyle name="Multiple Sales" xfId="197"/>
    <cellStyle name="Name" xfId="198"/>
    <cellStyle name="Neutral" xfId="199"/>
    <cellStyle name="Neutral 2" xfId="346"/>
    <cellStyle name="Neutral_CoR" xfId="351"/>
    <cellStyle name="Neutre 2" xfId="200"/>
    <cellStyle name="Neutre 3" xfId="379"/>
    <cellStyle name="Normal" xfId="0" builtinId="0"/>
    <cellStyle name="Normal 13" xfId="201"/>
    <cellStyle name="Normal 13 2" xfId="202"/>
    <cellStyle name="Normal 13_Cumulé Conso" xfId="309"/>
    <cellStyle name="Normal 2" xfId="2"/>
    <cellStyle name="Normal 2 2" xfId="203"/>
    <cellStyle name="Normal 2 2 2" xfId="204"/>
    <cellStyle name="Normal 2 2 2 2" xfId="205"/>
    <cellStyle name="Normal 2 2 3" xfId="206"/>
    <cellStyle name="Normal 2 2_Balance sheet" xfId="310"/>
    <cellStyle name="Normal 2 3" xfId="207"/>
    <cellStyle name="Normal 2 4" xfId="208"/>
    <cellStyle name="Normal 2_CoR" xfId="391"/>
    <cellStyle name="Normal 3" xfId="209"/>
    <cellStyle name="Normal 3 2" xfId="210"/>
    <cellStyle name="Normal 3 3" xfId="211"/>
    <cellStyle name="Normal 3_Balance sheet" xfId="311"/>
    <cellStyle name="Normal 4" xfId="212"/>
    <cellStyle name="Normal 4 2" xfId="213"/>
    <cellStyle name="Normal 5" xfId="214"/>
    <cellStyle name="Normal 6" xfId="316"/>
    <cellStyle name="Normal 7" xfId="353"/>
    <cellStyle name="Normal_BSS Germany 2007" xfId="1"/>
    <cellStyle name="Normale_NuovoBilancioFRA" xfId="215"/>
    <cellStyle name="Normalny_Arkusz1_1" xfId="216"/>
    <cellStyle name="Note" xfId="217"/>
    <cellStyle name="Note 2" xfId="218"/>
    <cellStyle name="Note 3" xfId="347"/>
    <cellStyle name="Note_Balance sheet" xfId="312"/>
    <cellStyle name="Notiz" xfId="219"/>
    <cellStyle name="Notiz 2" xfId="220"/>
    <cellStyle name="Onedec_FT Valuation " xfId="221"/>
    <cellStyle name="Output" xfId="222"/>
    <cellStyle name="Output 2" xfId="223"/>
    <cellStyle name="Output 3" xfId="348"/>
    <cellStyle name="Output_Balance sheet" xfId="313"/>
    <cellStyle name="p " xfId="224"/>
    <cellStyle name="p_Chorus Model 22 Sep 04 V6 " xfId="225"/>
    <cellStyle name="Percent 2" xfId="226"/>
    <cellStyle name="Percent 2 2" xfId="227"/>
    <cellStyle name="Percent 2 3" xfId="228"/>
    <cellStyle name="Percent 3" xfId="229"/>
    <cellStyle name="Percent without Comma" xfId="230"/>
    <cellStyle name="plan1" xfId="231"/>
    <cellStyle name="plan2" xfId="232"/>
    <cellStyle name="plan3" xfId="233"/>
    <cellStyle name="plan3b" xfId="234"/>
    <cellStyle name="Pourcentage" xfId="300" builtinId="5"/>
    <cellStyle name="Pourcentage 10" xfId="235"/>
    <cellStyle name="Pourcentage 2" xfId="236"/>
    <cellStyle name="Pourcentage 2 2" xfId="237"/>
    <cellStyle name="Pourcentage 2 2 2" xfId="314"/>
    <cellStyle name="Pourcentage 2 3" xfId="238"/>
    <cellStyle name="Pourcentage 2 4" xfId="239"/>
    <cellStyle name="Pourcentage 3" xfId="240"/>
    <cellStyle name="Pourcentage 3 2" xfId="241"/>
    <cellStyle name="Pourcentage 3 3" xfId="242"/>
    <cellStyle name="Pourcentage 9 2" xfId="243"/>
    <cellStyle name="Price" xfId="244"/>
    <cellStyle name="Row heading 1" xfId="245"/>
    <cellStyle name="Row heading 2" xfId="246"/>
    <cellStyle name="Row heading 3" xfId="247"/>
    <cellStyle name="s_Valuation " xfId="248"/>
    <cellStyle name="Satisfaisant 2" xfId="249"/>
    <cellStyle name="Satisfaisant 3" xfId="380"/>
    <cellStyle name="Schlecht" xfId="250"/>
    <cellStyle name="Sortie 2" xfId="251"/>
    <cellStyle name="Sortie 2 2" xfId="252"/>
    <cellStyle name="Sortie 2 3" xfId="253"/>
    <cellStyle name="Sortie 3" xfId="254"/>
    <cellStyle name="Sortie 3 2" xfId="255"/>
    <cellStyle name="Sortie 3 3" xfId="256"/>
    <cellStyle name="Sortie 4" xfId="381"/>
    <cellStyle name="ssp " xfId="257"/>
    <cellStyle name="Standard_~1415470" xfId="258"/>
    <cellStyle name="Style 1" xfId="259"/>
    <cellStyle name="t_DCF Assumptions Benchmarking (Nov 02) " xfId="260"/>
    <cellStyle name="t_DCF Assumptions Benchmarking (Nov 02)  2" xfId="261"/>
    <cellStyle name="Text" xfId="262"/>
    <cellStyle name="texte date" xfId="263"/>
    <cellStyle name="Texte explicatif 2" xfId="264"/>
    <cellStyle name="Texte explicatif 3" xfId="382"/>
    <cellStyle name="texte1" xfId="265"/>
    <cellStyle name="texte1 2" xfId="266"/>
    <cellStyle name="texte1 3" xfId="267"/>
    <cellStyle name="texte2" xfId="268"/>
    <cellStyle name="texte3" xfId="269"/>
    <cellStyle name="Thousands" xfId="270"/>
    <cellStyle name="Title" xfId="271"/>
    <cellStyle name="Title 2" xfId="352"/>
    <cellStyle name="Title_CoR" xfId="390"/>
    <cellStyle name="Titre 1" xfId="315"/>
    <cellStyle name="Titre 2" xfId="272"/>
    <cellStyle name="Titre 3" xfId="383"/>
    <cellStyle name="Titre 1 2" xfId="273"/>
    <cellStyle name="Titre 1 3" xfId="384"/>
    <cellStyle name="Titre 2 2" xfId="274"/>
    <cellStyle name="Titre 2 3" xfId="385"/>
    <cellStyle name="Titre 3 2" xfId="275"/>
    <cellStyle name="Titre 3 2 2" xfId="276"/>
    <cellStyle name="Titre 3 3" xfId="277"/>
    <cellStyle name="Titre 3 4" xfId="386"/>
    <cellStyle name="Titre 4 2" xfId="278"/>
    <cellStyle name="Titre 4 3" xfId="387"/>
    <cellStyle name="Überschrift" xfId="279"/>
    <cellStyle name="Überschrift 1" xfId="280"/>
    <cellStyle name="Überschrift 2" xfId="281"/>
    <cellStyle name="Überschrift 3" xfId="282"/>
    <cellStyle name="Überschrift 4" xfId="283"/>
    <cellStyle name="Valuta (0)_0697I" xfId="284"/>
    <cellStyle name="Vérification 2" xfId="285"/>
    <cellStyle name="Vérification 3" xfId="388"/>
    <cellStyle name="Verknüpfte Zelle" xfId="286"/>
    <cellStyle name="Währung [0]_ekv" xfId="287"/>
    <cellStyle name="Warnender Text" xfId="288"/>
    <cellStyle name="Warning" xfId="289"/>
    <cellStyle name="Warning Text" xfId="290"/>
    <cellStyle name="Warning Text 2" xfId="354"/>
    <cellStyle name="Warning Text_CoR" xfId="389"/>
    <cellStyle name="Year" xfId="291"/>
    <cellStyle name="Years" xfId="292"/>
    <cellStyle name="Zelle überprüfen" xfId="293"/>
    <cellStyle name="Ввод " xfId="294"/>
    <cellStyle name="Ввод  2" xfId="295"/>
    <cellStyle name="Ввод  2 2" xfId="296"/>
    <cellStyle name="Ввод  2 3" xfId="297"/>
    <cellStyle name="Ввод  3" xfId="298"/>
    <cellStyle name="Ввод  4" xfId="299"/>
  </cellStyles>
  <dxfs count="56">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E7"/>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fgColor rgb="FFFFFFCC"/>
          <bgColor rgb="FFFFFFCC"/>
        </patternFill>
      </fill>
    </dxf>
    <dxf>
      <fill>
        <patternFill>
          <bgColor rgb="FFFFFFCC"/>
        </patternFill>
      </fill>
    </dxf>
  </dxfs>
  <tableStyles count="0" defaultTableStyle="TableStyleMedium2" defaultPivotStyle="PivotStyleLight16"/>
  <colors>
    <mruColors>
      <color rgb="FFD1F0F1"/>
      <color rgb="FFFFFFCC"/>
      <color rgb="FF18B3B9"/>
      <color rgb="FF989BB3"/>
      <color rgb="FF3E5077"/>
      <color rgb="FF46C2C7"/>
      <color rgb="FF03365F"/>
      <color rgb="FFEDF9F9"/>
      <color rgb="FFA3E1E3"/>
      <color rgb="FFE0F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238125</xdr:colOff>
      <xdr:row>29</xdr:row>
      <xdr:rowOff>19048</xdr:rowOff>
    </xdr:from>
    <xdr:ext cx="4899315" cy="444802"/>
    <mc:AlternateContent xmlns:mc="http://schemas.openxmlformats.org/markup-compatibility/2006" xmlns:a14="http://schemas.microsoft.com/office/drawing/2010/main">
      <mc:Choice Requires="a14">
        <xdr:sp macro="" textlink="">
          <xdr:nvSpPr>
            <xdr:cNvPr id="3" name="ZoneTexte 2"/>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𝑩</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3" name="ZoneTexte 2"/>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𝒃𝒆𝒇𝒐𝒓𝒆 𝒓𝒆𝒊𝒏𝒔𝒖𝒓𝒂𝒏𝒄𝒆=(</a:t>
              </a:r>
              <a:r>
                <a:rPr lang="fr-FR" sz="1100" b="0" i="0">
                  <a:solidFill>
                    <a:srgbClr val="18B3B9"/>
                  </a:solidFill>
                  <a:latin typeface="Cambria Math"/>
                </a:rPr>
                <a:t>𝑐𝑙𝑎𝑖𝑚𝑠 𝑒𝑥𝑝𝑒𝑛𝑠𝑒𝑠 </a:t>
              </a:r>
              <a:r>
                <a:rPr lang="fr-FR" sz="1100" b="1" i="0">
                  <a:solidFill>
                    <a:srgbClr val="18B3B9"/>
                  </a:solidFill>
                  <a:latin typeface="Cambria Math"/>
                </a:rPr>
                <a:t>(𝑩))/(</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32</xdr:row>
      <xdr:rowOff>82261</xdr:rowOff>
    </xdr:from>
    <xdr:ext cx="4899315" cy="444802"/>
    <mc:AlternateContent xmlns:mc="http://schemas.openxmlformats.org/markup-compatibility/2006" xmlns:a14="http://schemas.microsoft.com/office/drawing/2010/main">
      <mc:Choice Requires="a14">
        <xdr:sp macro="" textlink="">
          <xdr:nvSpPr>
            <xdr:cNvPr id="5" name="ZoneTexte 4"/>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𝑬</m:t>
                        </m:r>
                        <m:r>
                          <a:rPr lang="fr-FR" sz="1100" b="1" i="1">
                            <a:solidFill>
                              <a:srgbClr val="18B3B9"/>
                            </a:solidFill>
                            <a:latin typeface="Cambria Math"/>
                          </a:rPr>
                          <m:t>)</m:t>
                        </m:r>
                      </m:num>
                      <m:den>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𝑫</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5" name="ZoneTexte 4"/>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𝒂𝒇𝒕𝒆𝒓 𝒓𝒆𝒊𝒏𝒔𝒖𝒓𝒂𝒏𝒄𝒆=(</a:t>
              </a:r>
              <a:r>
                <a:rPr lang="fr-FR" sz="1100" b="0" i="0">
                  <a:solidFill>
                    <a:srgbClr val="18B3B9"/>
                  </a:solidFill>
                  <a:latin typeface="Cambria Math"/>
                </a:rPr>
                <a:t>𝑛𝑒𝑡 𝑐𝑙𝑎𝑖𝑚𝑠 𝑒𝑥𝑝𝑒𝑛𝑠𝑒𝑠 </a:t>
              </a:r>
              <a:r>
                <a:rPr lang="fr-FR" sz="1100" b="1" i="0">
                  <a:solidFill>
                    <a:srgbClr val="18B3B9"/>
                  </a:solidFill>
                  <a:latin typeface="Cambria Math"/>
                </a:rPr>
                <a:t>(𝑬))/(</a:t>
              </a:r>
              <a:r>
                <a:rPr lang="fr-FR" sz="1100" b="0" i="0">
                  <a:solidFill>
                    <a:srgbClr val="18B3B9"/>
                  </a:solidFill>
                  <a:latin typeface="Cambria Math"/>
                </a:rPr>
                <a:t>𝑛𝑒𝑡 𝑒𝑎𝑟𝑛𝑒𝑑 𝑝𝑟𝑒𝑚𝑖𝑢𝑚𝑠 </a:t>
              </a:r>
              <a:r>
                <a:rPr lang="fr-FR" sz="1100" b="1" i="0">
                  <a:solidFill>
                    <a:srgbClr val="18B3B9"/>
                  </a:solidFill>
                  <a:latin typeface="Cambria Math"/>
                </a:rPr>
                <a:t>(𝑫))</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35</xdr:row>
      <xdr:rowOff>142875</xdr:rowOff>
    </xdr:from>
    <xdr:ext cx="8217477" cy="444802"/>
    <mc:AlternateContent xmlns:mc="http://schemas.openxmlformats.org/markup-compatibility/2006" xmlns:a14="http://schemas.microsoft.com/office/drawing/2010/main">
      <mc:Choice Requires="a14">
        <xdr:sp macro="" textlink="">
          <xdr:nvSpPr>
            <xdr:cNvPr id="6" name="ZoneTexte 5"/>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𝒄𝒐𝒔𝒕</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𝑡𝑒𝑐h𝑛𝑖𝑐𝑎𝑙</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𝑜𝑓</m:t>
                        </m:r>
                        <m:r>
                          <a:rPr lang="fr-FR" sz="1100" b="0" i="1">
                            <a:solidFill>
                              <a:srgbClr val="18B3B9"/>
                            </a:solidFill>
                            <a:latin typeface="Cambria Math"/>
                          </a:rPr>
                          <m:t> </m:t>
                        </m:r>
                        <m:r>
                          <a:rPr lang="fr-FR" sz="1100" b="0" i="1">
                            <a:solidFill>
                              <a:srgbClr val="18B3B9"/>
                            </a:solidFill>
                            <a:latin typeface="Cambria Math"/>
                          </a:rPr>
                          <m:t>𝑟𝑒𝑣𝑒𝑛𝑢𝑒𝑠</m:t>
                        </m:r>
                        <m:r>
                          <a:rPr lang="fr-FR" sz="1100" b="0" i="1">
                            <a:solidFill>
                              <a:srgbClr val="18B3B9"/>
                            </a:solidFill>
                            <a:latin typeface="Cambria Math"/>
                          </a:rPr>
                          <m:t> </m:t>
                        </m:r>
                        <m:r>
                          <a:rPr lang="fr-FR" sz="1100" b="0" i="1">
                            <a:solidFill>
                              <a:srgbClr val="18B3B9"/>
                            </a:solidFill>
                            <a:latin typeface="Cambria Math"/>
                          </a:rPr>
                          <m:t>𝑓𝑟𝑜𝑚</m:t>
                        </m:r>
                        <m:r>
                          <a:rPr lang="fr-FR" sz="1100" b="0" i="1">
                            <a:solidFill>
                              <a:srgbClr val="18B3B9"/>
                            </a:solidFill>
                            <a:latin typeface="Cambria Math"/>
                          </a:rPr>
                          <m:t> </m:t>
                        </m:r>
                        <m:r>
                          <a:rPr lang="fr-FR" sz="1100" b="0" i="1">
                            <a:solidFill>
                              <a:srgbClr val="18B3B9"/>
                            </a:solidFill>
                            <a:latin typeface="Cambria Math"/>
                          </a:rPr>
                          <m:t>𝑜𝑡h𝑒𝑟</m:t>
                        </m:r>
                        <m:r>
                          <a:rPr lang="fr-FR" sz="1100" b="0" i="1">
                            <a:solidFill>
                              <a:srgbClr val="18B3B9"/>
                            </a:solidFill>
                            <a:latin typeface="Cambria Math"/>
                          </a:rPr>
                          <m:t> </m:t>
                        </m:r>
                        <m:r>
                          <a:rPr lang="fr-FR" sz="1100" b="0" i="1">
                            <a:solidFill>
                              <a:srgbClr val="18B3B9"/>
                            </a:solidFill>
                            <a:latin typeface="Cambria Math"/>
                          </a:rPr>
                          <m:t>𝑠𝑒𝑟𝑣𝑖𝑐𝑒𝑠</m:t>
                        </m:r>
                        <m:r>
                          <a:rPr lang="fr-FR" sz="1100" b="0" i="1">
                            <a:solidFill>
                              <a:srgbClr val="18B3B9"/>
                            </a:solidFill>
                            <a:latin typeface="Cambria Math"/>
                          </a:rPr>
                          <m:t>  </m:t>
                        </m:r>
                        <m:r>
                          <a:rPr lang="fr-FR" sz="1100" b="0" i="1">
                            <a:solidFill>
                              <a:srgbClr val="18B3B9"/>
                            </a:solidFill>
                            <a:latin typeface="Cambria Math"/>
                          </a:rPr>
                          <m:t>𝑏𝑒𝑓𝑜𝑟𝑒</m:t>
                        </m:r>
                        <m:r>
                          <a:rPr lang="fr-FR" sz="1100" b="0" i="1">
                            <a:solidFill>
                              <a:srgbClr val="18B3B9"/>
                            </a:solidFill>
                            <a:latin typeface="Cambria Math"/>
                          </a:rPr>
                          <m:t> </m:t>
                        </m:r>
                        <m:r>
                          <a:rPr lang="fr-FR" sz="1100" b="0" i="1">
                            <a:solidFill>
                              <a:srgbClr val="18B3B9"/>
                            </a:solidFill>
                            <a:latin typeface="Cambria Math"/>
                          </a:rPr>
                          <m:t>𝑟𝑒𝑖𝑛𝑠𝑢𝑟𝑎𝑛𝑐𝑒</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𝑪</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6" name="ZoneTexte 5"/>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𝒄𝒐𝒔𝒕 𝒓𝒂𝒕𝒊𝒐 𝒃𝒆𝒇𝒐𝒓𝒆 𝒓𝒆𝒊𝒏𝒔𝒖𝒓𝒂𝒏𝒄𝒆=(</a:t>
              </a:r>
              <a:r>
                <a:rPr lang="fr-FR" sz="1100" b="0" i="0">
                  <a:solidFill>
                    <a:srgbClr val="18B3B9"/>
                  </a:solidFill>
                  <a:latin typeface="Cambria Math"/>
                </a:rPr>
                <a:t>𝑡𝑒𝑐ℎ𝑛𝑖𝑐𝑎𝑙 𝑒𝑥𝑝𝑒𝑛𝑠𝑒𝑠, 𝑛𝑒𝑡 𝑜𝑓 𝑟𝑒𝑣𝑒𝑛𝑢𝑒𝑠 𝑓𝑟𝑜𝑚 𝑜𝑡ℎ𝑒𝑟 𝑠𝑒𝑟𝑣𝑖𝑐𝑒𝑠  𝑏𝑒𝑓𝑜𝑟𝑒 𝑟𝑒𝑖𝑛𝑠𝑢𝑟𝑎𝑛𝑐𝑒 </a:t>
              </a:r>
              <a:r>
                <a:rPr lang="fr-FR" sz="1100" b="1" i="0">
                  <a:solidFill>
                    <a:srgbClr val="18B3B9"/>
                  </a:solidFill>
                  <a:latin typeface="Cambria Math"/>
                </a:rPr>
                <a:t>(𝑪))/(</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38</xdr:row>
      <xdr:rowOff>132487</xdr:rowOff>
    </xdr:from>
    <xdr:ext cx="8026977" cy="444802"/>
    <mc:AlternateContent xmlns:mc="http://schemas.openxmlformats.org/markup-compatibility/2006" xmlns:a14="http://schemas.microsoft.com/office/drawing/2010/main">
      <mc:Choice Requires="a14">
        <xdr:sp macro="" textlink="">
          <xdr:nvSpPr>
            <xdr:cNvPr id="7" name="ZoneTexte 6"/>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ea typeface="+mn-ea"/>
                        <a:cs typeface="+mn-cs"/>
                      </a:rPr>
                      <m:t>𝒄𝒐𝒔𝒕</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𝒓𝒂𝒕𝒊𝒐</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𝒂𝒇𝒕𝒆𝒓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𝒓𝒆𝒊𝒏𝒔𝒖𝒓𝒂𝒏𝒄𝒆</m:t>
                    </m:r>
                    <m:r>
                      <a:rPr lang="fr-FR" sz="1100" b="1" i="1">
                        <a:solidFill>
                          <a:srgbClr val="18B3B9"/>
                        </a:solidFill>
                        <a:latin typeface="Cambria Math"/>
                        <a:ea typeface="+mn-ea"/>
                        <a:cs typeface="+mn-cs"/>
                      </a:rPr>
                      <m:t>=</m:t>
                    </m:r>
                    <m:f>
                      <m:fPr>
                        <m:ctrlPr>
                          <a:rPr lang="fr-FR" sz="1100" b="1" i="1">
                            <a:solidFill>
                              <a:srgbClr val="18B3B9"/>
                            </a:solidFill>
                            <a:latin typeface="Cambria Math" panose="02040503050406030204" pitchFamily="18" charset="0"/>
                            <a:ea typeface="+mn-ea"/>
                            <a:cs typeface="+mn-cs"/>
                          </a:rPr>
                        </m:ctrlPr>
                      </m:fPr>
                      <m:num>
                        <m:r>
                          <a:rPr lang="fr-FR" sz="1100" b="1" i="1">
                            <a:solidFill>
                              <a:srgbClr val="18B3B9"/>
                            </a:solidFill>
                            <a:latin typeface="Cambria Math"/>
                            <a:ea typeface="+mn-ea"/>
                            <a:cs typeface="+mn-cs"/>
                          </a:rPr>
                          <m:t>𝑡𝑒𝑐h𝑛𝑖𝑐𝑎𝑙</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𝑒𝑥𝑝𝑒𝑛𝑠𝑒𝑠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𝑟𝑒𝑣𝑒𝑛𝑢𝑒𝑠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𝑓𝑟𝑜𝑚</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𝑜𝑡h𝑒𝑟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𝑠𝑒𝑟𝑣𝑖𝑐𝑒𝑠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𝑎𝑓𝑡𝑒𝑟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𝑟𝑒𝑖𝑛𝑠𝑢𝑟𝑎𝑛𝑐𝑒</m:t>
                        </m:r>
                        <m:r>
                          <a:rPr lang="fr-FR" sz="1100" b="1" i="1">
                            <a:solidFill>
                              <a:srgbClr val="18B3B9"/>
                            </a:solidFill>
                            <a:latin typeface="Cambria Math"/>
                            <a:ea typeface="+mn-ea"/>
                            <a:cs typeface="+mn-cs"/>
                          </a:rPr>
                          <m:t>(</m:t>
                        </m:r>
                        <m:r>
                          <a:rPr lang="fr-FR" sz="1100" b="1" i="1">
                            <a:solidFill>
                              <a:srgbClr val="18B3B9"/>
                            </a:solidFill>
                            <a:latin typeface="Cambria Math"/>
                            <a:ea typeface="+mn-ea"/>
                            <a:cs typeface="+mn-cs"/>
                          </a:rPr>
                          <m:t>𝑭</m:t>
                        </m:r>
                        <m:r>
                          <a:rPr lang="fr-FR" sz="1100" b="1" i="1">
                            <a:solidFill>
                              <a:srgbClr val="18B3B9"/>
                            </a:solidFill>
                            <a:latin typeface="Cambria Math"/>
                            <a:ea typeface="+mn-ea"/>
                            <a:cs typeface="+mn-cs"/>
                          </a:rPr>
                          <m:t>)</m:t>
                        </m:r>
                      </m:num>
                      <m:den>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𝑒𝑎𝑟𝑛𝑒𝑑</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𝑝𝑟𝑒𝑚𝑖𝑢𝑚𝑠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𝑫</m:t>
                        </m:r>
                        <m:r>
                          <a:rPr lang="fr-FR" sz="1100" b="1" i="1">
                            <a:solidFill>
                              <a:srgbClr val="18B3B9"/>
                            </a:solidFill>
                            <a:latin typeface="Cambria Math"/>
                            <a:ea typeface="+mn-ea"/>
                            <a:cs typeface="+mn-cs"/>
                          </a:rPr>
                          <m:t>)</m:t>
                        </m:r>
                      </m:den>
                    </m:f>
                  </m:oMath>
                </m:oMathPara>
              </a14:m>
              <a:endParaRPr lang="fr-FR" sz="1100" b="1" i="1">
                <a:solidFill>
                  <a:srgbClr val="18B3B9"/>
                </a:solidFill>
                <a:latin typeface="Cambria Math"/>
                <a:ea typeface="+mn-ea"/>
                <a:cs typeface="+mn-cs"/>
              </a:endParaRPr>
            </a:p>
          </xdr:txBody>
        </xdr:sp>
      </mc:Choice>
      <mc:Fallback xmlns="">
        <xdr:sp macro="" textlink="">
          <xdr:nvSpPr>
            <xdr:cNvPr id="7" name="ZoneTexte 6"/>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ea typeface="+mn-ea"/>
                  <a:cs typeface="+mn-cs"/>
                </a:rPr>
                <a:t>𝒄𝒐𝒔𝒕 𝒓𝒂𝒕𝒊𝒐 𝒂𝒇𝒕𝒆𝒓 𝒓𝒆𝒊𝒏𝒔𝒖𝒓𝒂𝒏𝒄𝒆=(𝑡𝑒𝑐ℎ𝑛𝑖𝑐𝑎𝑙 𝑒𝑥𝑝𝑒𝑛𝑠𝑒𝑠, 𝑛𝑒𝑡 𝑜𝑓 𝑟𝑒𝑣𝑒𝑛𝑢𝑒𝑠 𝑓𝑟𝑜𝑚 𝑜𝑡ℎ𝑒𝑟 𝑠𝑒𝑟𝑣𝑖𝑐𝑒𝑠 𝑎𝑓𝑡𝑒𝑟 𝑟𝑒𝑖𝑛𝑠𝑢𝑟𝑎𝑛𝑐𝑒(𝑭))/(𝑛𝑒𝑡 𝑒𝑎𝑟𝑛𝑒𝑑 𝑝𝑟𝑒𝑚𝑖𝑢𝑚𝑠 (𝑫))</a:t>
              </a:r>
              <a:endParaRPr lang="fr-FR" sz="1100" b="1" i="1">
                <a:solidFill>
                  <a:srgbClr val="18B3B9"/>
                </a:solidFill>
                <a:latin typeface="Cambria Math"/>
                <a:ea typeface="+mn-ea"/>
                <a:cs typeface="+mn-cs"/>
              </a:endParaRPr>
            </a:p>
          </xdr:txBody>
        </xdr:sp>
      </mc:Fallback>
    </mc:AlternateContent>
    <xdr:clientData/>
  </xdr:oneCellAnchor>
  <xdr:oneCellAnchor>
    <xdr:from>
      <xdr:col>1</xdr:col>
      <xdr:colOff>288348</xdr:colOff>
      <xdr:row>42</xdr:row>
      <xdr:rowOff>79664</xdr:rowOff>
    </xdr:from>
    <xdr:ext cx="8494568" cy="361959"/>
    <mc:AlternateContent xmlns:mc="http://schemas.openxmlformats.org/markup-compatibility/2006" xmlns:a14="http://schemas.microsoft.com/office/drawing/2010/main">
      <mc:Choice Requires="a14">
        <xdr:sp macro="" textlink="">
          <xdr:nvSpPr>
            <xdr:cNvPr id="8" name="ZoneTexte 7"/>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𝐵</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before reinsuranc</a:t>
              </a:r>
              <a14:m>
                <m:oMath xmlns:m="http://schemas.openxmlformats.org/officeDocument/2006/math">
                  <m:r>
                    <a:rPr lang="fr-FR" sz="1100" b="0" i="1">
                      <a:solidFill>
                        <a:srgbClr val="18B3B9"/>
                      </a:solidFill>
                      <a:latin typeface="Cambria Math"/>
                      <a:ea typeface="Cambria Math" panose="02040503050406030204" pitchFamily="18" charset="0"/>
                    </a:rPr>
                    <m:t>𝑒</m:t>
                  </m:r>
                  <m:r>
                    <a:rPr lang="fr-FR" sz="1100" b="0" i="1">
                      <a:solidFill>
                        <a:srgbClr val="18B3B9"/>
                      </a:solidFill>
                      <a:latin typeface="Cambria Math"/>
                      <a:ea typeface="Cambria Math" panose="02040503050406030204" pitchFamily="18" charset="0"/>
                    </a:rPr>
                    <m:t> </m:t>
                  </m:r>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𝐶</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8" name="ZoneTexte 7"/>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𝒃𝒆𝒇𝒐𝒓𝒆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((𝐵))/((𝐴))</a:t>
              </a:r>
              <a:r>
                <a:rPr lang="fr-FR" sz="1100" b="0" i="1">
                  <a:solidFill>
                    <a:srgbClr val="18B3B9"/>
                  </a:solidFill>
                  <a:latin typeface="Cambria Math" panose="02040503050406030204" pitchFamily="18" charset="0"/>
                  <a:ea typeface="Cambria Math" panose="02040503050406030204" pitchFamily="18" charset="0"/>
                </a:rPr>
                <a:t>+ cost ratio before reinsuranc</a:t>
              </a:r>
              <a:r>
                <a:rPr lang="fr-FR" sz="1100" b="0" i="0">
                  <a:solidFill>
                    <a:srgbClr val="18B3B9"/>
                  </a:solidFill>
                  <a:latin typeface="Cambria Math"/>
                  <a:ea typeface="Cambria Math" panose="02040503050406030204" pitchFamily="18" charset="0"/>
                </a:rPr>
                <a:t>𝑒  ((𝐶))/((𝐴))</a:t>
              </a:r>
              <a:r>
                <a:rPr lang="fr-FR" sz="1100" b="1">
                  <a:solidFill>
                    <a:srgbClr val="18B3B9"/>
                  </a:solidFill>
                  <a:latin typeface="Arial Narrow" panose="020B0606020202030204" pitchFamily="34" charset="0"/>
                </a:rPr>
                <a:t> </a:t>
              </a:r>
            </a:p>
          </xdr:txBody>
        </xdr:sp>
      </mc:Fallback>
    </mc:AlternateContent>
    <xdr:clientData/>
  </xdr:oneCellAnchor>
  <xdr:oneCellAnchor>
    <xdr:from>
      <xdr:col>1</xdr:col>
      <xdr:colOff>269298</xdr:colOff>
      <xdr:row>45</xdr:row>
      <xdr:rowOff>17318</xdr:rowOff>
    </xdr:from>
    <xdr:ext cx="7162800" cy="369397"/>
    <mc:AlternateContent xmlns:mc="http://schemas.openxmlformats.org/markup-compatibility/2006" xmlns:a14="http://schemas.microsoft.com/office/drawing/2010/main">
      <mc:Choice Requires="a14">
        <xdr:sp macro="" textlink="">
          <xdr:nvSpPr>
            <xdr:cNvPr id="9" name="ZoneTexte 8"/>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𝐸</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𝐹</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9" name="ZoneTexte 8"/>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𝒂𝒇𝒕𝒆𝒓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r>
                <a:rPr lang="fr-FR" sz="1100" b="0" i="0">
                  <a:solidFill>
                    <a:srgbClr val="18B3B9"/>
                  </a:solidFill>
                  <a:latin typeface="Cambria Math"/>
                  <a:ea typeface="Cambria Math" panose="02040503050406030204" pitchFamily="18" charset="0"/>
                </a:rPr>
                <a:t>((𝐸))/((𝐷))</a:t>
              </a:r>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((𝐹))/((𝐷))</a:t>
              </a:r>
              <a:r>
                <a:rPr lang="fr-FR" sz="1100" b="1">
                  <a:solidFill>
                    <a:srgbClr val="18B3B9"/>
                  </a:solidFill>
                  <a:latin typeface="Arial Narrow" panose="020B0606020202030204" pitchFamily="34" charset="0"/>
                </a:rPr>
                <a:t> </a:t>
              </a:r>
            </a:p>
          </xdr:txBody>
        </xdr:sp>
      </mc:Fallback>
    </mc:AlternateContent>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6"/>
  <sheetViews>
    <sheetView showGridLines="0" tabSelected="1" zoomScaleNormal="100" workbookViewId="0">
      <selection activeCell="B1" sqref="B1"/>
    </sheetView>
  </sheetViews>
  <sheetFormatPr baseColWidth="10" defaultColWidth="11.42578125" defaultRowHeight="12.75" outlineLevelCol="1"/>
  <cols>
    <col min="1" max="1" width="2.140625" style="1" customWidth="1"/>
    <col min="2" max="2" width="48.85546875" style="1" customWidth="1"/>
    <col min="3" max="14" width="11.5703125" style="1" hidden="1" customWidth="1" outlineLevel="1"/>
    <col min="15" max="15" width="11.5703125" style="1" customWidth="1" collapsed="1"/>
    <col min="16" max="24" width="11.5703125" style="1" customWidth="1"/>
    <col min="25" max="16384" width="11.42578125" style="1"/>
  </cols>
  <sheetData>
    <row r="1" spans="2:24" s="3" customFormat="1" ht="18">
      <c r="B1" s="5" t="s">
        <v>0</v>
      </c>
    </row>
    <row r="2" spans="2:24" s="3" customFormat="1"/>
    <row r="3" spans="2:24">
      <c r="B3" s="90" t="s">
        <v>1</v>
      </c>
      <c r="C3" s="90">
        <v>42094</v>
      </c>
      <c r="D3" s="90">
        <v>42185</v>
      </c>
      <c r="E3" s="90">
        <v>42277</v>
      </c>
      <c r="F3" s="90">
        <v>42369</v>
      </c>
      <c r="G3" s="90">
        <v>42460</v>
      </c>
      <c r="H3" s="90">
        <v>42551</v>
      </c>
      <c r="I3" s="90">
        <v>42643</v>
      </c>
      <c r="J3" s="90">
        <v>42735</v>
      </c>
      <c r="K3" s="90">
        <v>42825</v>
      </c>
      <c r="L3" s="90">
        <v>42916</v>
      </c>
      <c r="M3" s="90">
        <v>43008</v>
      </c>
      <c r="N3" s="90">
        <v>43100</v>
      </c>
      <c r="O3" s="90">
        <v>43190</v>
      </c>
      <c r="P3" s="90">
        <v>43281</v>
      </c>
      <c r="Q3" s="90">
        <v>43373</v>
      </c>
      <c r="R3" s="90">
        <v>43465</v>
      </c>
      <c r="S3" s="90">
        <v>43555</v>
      </c>
      <c r="T3" s="90">
        <v>43646</v>
      </c>
      <c r="U3" s="90">
        <v>43738</v>
      </c>
      <c r="V3" s="90">
        <v>43830</v>
      </c>
      <c r="W3" s="90">
        <v>43921</v>
      </c>
      <c r="X3" s="70">
        <v>44012</v>
      </c>
    </row>
    <row r="4" spans="2:24">
      <c r="B4" s="12" t="s">
        <v>2</v>
      </c>
      <c r="C4" s="13">
        <f>C5+C6</f>
        <v>231972</v>
      </c>
      <c r="D4" s="13">
        <f>D5+D6</f>
        <v>230209</v>
      </c>
      <c r="E4" s="13">
        <f t="shared" ref="E4:I4" si="0">E5+E6</f>
        <v>227157</v>
      </c>
      <c r="F4" s="13">
        <f t="shared" si="0"/>
        <v>224307</v>
      </c>
      <c r="G4" s="13">
        <f t="shared" si="0"/>
        <v>222264</v>
      </c>
      <c r="H4" s="13">
        <f>H5+H6</f>
        <v>220776</v>
      </c>
      <c r="I4" s="13">
        <f t="shared" si="0"/>
        <v>220039</v>
      </c>
      <c r="J4" s="13">
        <f>J5+J6</f>
        <v>215708</v>
      </c>
      <c r="K4" s="13">
        <v>214995</v>
      </c>
      <c r="L4" s="13">
        <v>213468.15620338111</v>
      </c>
      <c r="M4" s="13">
        <v>211108</v>
      </c>
      <c r="N4" s="13">
        <v>217230</v>
      </c>
      <c r="O4" s="13">
        <v>217410.23993278891</v>
      </c>
      <c r="P4" s="13">
        <v>219744.33632956393</v>
      </c>
      <c r="Q4" s="13">
        <v>218002.6190793913</v>
      </c>
      <c r="R4" s="13">
        <v>220674.39695399569</v>
      </c>
      <c r="S4" s="13">
        <v>219991.09316512881</v>
      </c>
      <c r="T4" s="118">
        <v>219338.84416445639</v>
      </c>
      <c r="U4" s="13">
        <v>221124.0668553618</v>
      </c>
      <c r="V4" s="13">
        <v>220844.4069221883</v>
      </c>
      <c r="W4" s="13">
        <v>220208.18667553569</v>
      </c>
      <c r="X4" s="33">
        <v>223092.25420911203</v>
      </c>
    </row>
    <row r="5" spans="2:24">
      <c r="B5" s="2" t="s">
        <v>3</v>
      </c>
      <c r="C5" s="15">
        <v>155831</v>
      </c>
      <c r="D5" s="15">
        <v>155656</v>
      </c>
      <c r="E5" s="15">
        <v>155069</v>
      </c>
      <c r="F5" s="15">
        <v>155467</v>
      </c>
      <c r="G5" s="15">
        <v>155153</v>
      </c>
      <c r="H5" s="15">
        <v>155440</v>
      </c>
      <c r="I5" s="15">
        <v>155472</v>
      </c>
      <c r="J5" s="15">
        <v>156214</v>
      </c>
      <c r="K5" s="15">
        <v>156468</v>
      </c>
      <c r="L5" s="13">
        <v>155757.11809138401</v>
      </c>
      <c r="M5" s="13">
        <v>155195</v>
      </c>
      <c r="N5" s="13">
        <v>155082</v>
      </c>
      <c r="O5" s="13">
        <v>154693.31685880301</v>
      </c>
      <c r="P5" s="13">
        <v>154915.36703578202</v>
      </c>
      <c r="Q5" s="13">
        <v>154997.983566704</v>
      </c>
      <c r="R5" s="13">
        <v>155057.80378470401</v>
      </c>
      <c r="S5" s="13">
        <v>155506.28593867001</v>
      </c>
      <c r="T5" s="119">
        <v>155445.75627468299</v>
      </c>
      <c r="U5" s="13">
        <v>156151.764040946</v>
      </c>
      <c r="V5" s="13">
        <v>155833.05600533399</v>
      </c>
      <c r="W5" s="13">
        <v>155677.59298837598</v>
      </c>
      <c r="X5" s="33">
        <v>154825.91316960601</v>
      </c>
    </row>
    <row r="6" spans="2:24">
      <c r="B6" s="2" t="s">
        <v>4</v>
      </c>
      <c r="C6" s="15">
        <v>76141</v>
      </c>
      <c r="D6" s="15">
        <v>74553</v>
      </c>
      <c r="E6" s="15">
        <v>72088</v>
      </c>
      <c r="F6" s="15">
        <v>68840</v>
      </c>
      <c r="G6" s="15">
        <v>67111</v>
      </c>
      <c r="H6" s="15">
        <v>65336</v>
      </c>
      <c r="I6" s="15">
        <v>64566.999999999993</v>
      </c>
      <c r="J6" s="15">
        <v>59494</v>
      </c>
      <c r="K6" s="15">
        <v>58527</v>
      </c>
      <c r="L6" s="13">
        <v>57711.038111997099</v>
      </c>
      <c r="M6" s="13">
        <v>55913</v>
      </c>
      <c r="N6" s="13">
        <v>62148</v>
      </c>
      <c r="O6" s="13">
        <v>62716.923073985898</v>
      </c>
      <c r="P6" s="13">
        <v>64828.969293781898</v>
      </c>
      <c r="Q6" s="13">
        <v>63004.635512687302</v>
      </c>
      <c r="R6" s="13">
        <v>65616.593169291693</v>
      </c>
      <c r="S6" s="13">
        <v>64484.807226458805</v>
      </c>
      <c r="T6" s="119">
        <v>63893.0878897734</v>
      </c>
      <c r="U6" s="13">
        <v>64972.302814415794</v>
      </c>
      <c r="V6" s="13">
        <v>65011.350916854302</v>
      </c>
      <c r="W6" s="13">
        <v>64529.5936871597</v>
      </c>
      <c r="X6" s="33">
        <v>68266.341039506005</v>
      </c>
    </row>
    <row r="7" spans="2:24" ht="13.5" thickBot="1">
      <c r="B7" s="18" t="s">
        <v>5</v>
      </c>
      <c r="C7" s="19">
        <f>SUM(C8:C13)</f>
        <v>2768018</v>
      </c>
      <c r="D7" s="19">
        <f t="shared" ref="D7:J7" si="1">SUM(D8:D13)</f>
        <v>2583695</v>
      </c>
      <c r="E7" s="19">
        <f t="shared" si="1"/>
        <v>2561969</v>
      </c>
      <c r="F7" s="19">
        <f t="shared" si="1"/>
        <v>2648119</v>
      </c>
      <c r="G7" s="19">
        <f t="shared" si="1"/>
        <v>2617425</v>
      </c>
      <c r="H7" s="19">
        <f t="shared" si="1"/>
        <v>2560412</v>
      </c>
      <c r="I7" s="19">
        <f t="shared" si="1"/>
        <v>2610512</v>
      </c>
      <c r="J7" s="19">
        <f t="shared" si="1"/>
        <v>2751091</v>
      </c>
      <c r="K7" s="19">
        <v>2898846</v>
      </c>
      <c r="L7" s="19">
        <v>2820992.3521535131</v>
      </c>
      <c r="M7" s="19">
        <v>2808050</v>
      </c>
      <c r="N7" s="19">
        <v>2876380</v>
      </c>
      <c r="O7" s="19">
        <v>2863762.8171965014</v>
      </c>
      <c r="P7" s="19">
        <v>2852579.1990943793</v>
      </c>
      <c r="Q7" s="19">
        <v>2819664.6218581619</v>
      </c>
      <c r="R7" s="19">
        <v>2833609.2945919293</v>
      </c>
      <c r="S7" s="19">
        <v>2918688.6279791086</v>
      </c>
      <c r="T7" s="112">
        <f>SUM(T8:T13)</f>
        <v>2910348.9043178181</v>
      </c>
      <c r="U7" s="19">
        <f>SUM(U8:U13)</f>
        <v>3027896.5579293892</v>
      </c>
      <c r="V7" s="19">
        <v>2990685.538640094</v>
      </c>
      <c r="W7" s="19">
        <v>2908719.4415981979</v>
      </c>
      <c r="X7" s="34">
        <f t="shared" ref="X7" si="2">SUM(X8:X13)</f>
        <v>2904561.4301539161</v>
      </c>
    </row>
    <row r="8" spans="2:24">
      <c r="B8" s="2" t="s">
        <v>6</v>
      </c>
      <c r="C8" s="13">
        <v>923</v>
      </c>
      <c r="D8" s="13">
        <v>1195</v>
      </c>
      <c r="E8" s="13">
        <v>800</v>
      </c>
      <c r="F8" s="13">
        <v>800</v>
      </c>
      <c r="G8" s="13">
        <v>800</v>
      </c>
      <c r="H8" s="13">
        <v>800</v>
      </c>
      <c r="I8" s="13">
        <v>800</v>
      </c>
      <c r="J8" s="13">
        <v>788</v>
      </c>
      <c r="K8" s="13">
        <v>788</v>
      </c>
      <c r="L8" s="13">
        <v>288</v>
      </c>
      <c r="M8" s="13">
        <v>288</v>
      </c>
      <c r="N8" s="13">
        <v>288</v>
      </c>
      <c r="O8" s="13">
        <v>288</v>
      </c>
      <c r="P8" s="13">
        <v>288</v>
      </c>
      <c r="Q8" s="13">
        <v>288</v>
      </c>
      <c r="R8" s="13">
        <v>288</v>
      </c>
      <c r="S8" s="13">
        <v>288</v>
      </c>
      <c r="T8" s="118">
        <v>288</v>
      </c>
      <c r="U8" s="13">
        <v>288</v>
      </c>
      <c r="V8" s="13">
        <v>288</v>
      </c>
      <c r="W8" s="13">
        <v>288</v>
      </c>
      <c r="X8" s="33">
        <v>288</v>
      </c>
    </row>
    <row r="9" spans="2:24">
      <c r="B9" s="2" t="s">
        <v>7</v>
      </c>
      <c r="C9" s="13">
        <v>6929</v>
      </c>
      <c r="D9" s="13">
        <v>6906</v>
      </c>
      <c r="E9" s="13">
        <v>3728</v>
      </c>
      <c r="F9" s="13">
        <v>3721</v>
      </c>
      <c r="G9" s="13">
        <v>3762</v>
      </c>
      <c r="H9" s="13">
        <v>3722</v>
      </c>
      <c r="I9" s="13">
        <v>3705</v>
      </c>
      <c r="J9" s="13">
        <v>2740</v>
      </c>
      <c r="K9" s="13">
        <v>2806</v>
      </c>
      <c r="L9" s="13">
        <v>2758</v>
      </c>
      <c r="M9" s="13">
        <v>1831</v>
      </c>
      <c r="N9" s="13">
        <v>1852</v>
      </c>
      <c r="O9" s="13">
        <v>1873.6880000000001</v>
      </c>
      <c r="P9" s="13">
        <v>1813.3889999999999</v>
      </c>
      <c r="Q9" s="13">
        <v>1826.519</v>
      </c>
      <c r="R9" s="13">
        <v>1847.5719999999999</v>
      </c>
      <c r="S9" s="13">
        <v>1867.0260000000001</v>
      </c>
      <c r="T9" s="118">
        <v>1808.7339999999999</v>
      </c>
      <c r="U9" s="13">
        <v>1821.66</v>
      </c>
      <c r="V9" s="13">
        <v>1841.6310000000001</v>
      </c>
      <c r="W9" s="13">
        <v>1862.75</v>
      </c>
      <c r="X9" s="33">
        <v>1801.8789999999999</v>
      </c>
    </row>
    <row r="10" spans="2:24">
      <c r="B10" s="2" t="s">
        <v>8</v>
      </c>
      <c r="C10" s="13">
        <v>2549028</v>
      </c>
      <c r="D10" s="13">
        <v>2404826</v>
      </c>
      <c r="E10" s="13">
        <v>2436514</v>
      </c>
      <c r="F10" s="13">
        <v>2512526</v>
      </c>
      <c r="G10" s="13">
        <v>2497330</v>
      </c>
      <c r="H10" s="13">
        <v>2453513</v>
      </c>
      <c r="I10" s="13">
        <v>2499191</v>
      </c>
      <c r="J10" s="13">
        <v>2593952</v>
      </c>
      <c r="K10" s="13">
        <v>2762218</v>
      </c>
      <c r="L10" s="13">
        <v>2710264.7269226601</v>
      </c>
      <c r="M10" s="13">
        <v>2701982</v>
      </c>
      <c r="N10" s="13">
        <v>2743385</v>
      </c>
      <c r="O10" s="13">
        <v>2746267.8878777698</v>
      </c>
      <c r="P10" s="13">
        <v>2747656.69749026</v>
      </c>
      <c r="Q10" s="13">
        <v>2714052.6218177201</v>
      </c>
      <c r="R10" s="13">
        <v>2742530.5709561501</v>
      </c>
      <c r="S10" s="13">
        <v>2816883.4147773702</v>
      </c>
      <c r="T10" s="118">
        <v>2802256.4407422501</v>
      </c>
      <c r="U10" s="13">
        <v>2921233.32365565</v>
      </c>
      <c r="V10" s="13">
        <v>2911034.0200871099</v>
      </c>
      <c r="W10" s="13">
        <v>2759232.5847889199</v>
      </c>
      <c r="X10" s="33">
        <v>2833486.7849810701</v>
      </c>
    </row>
    <row r="11" spans="2:24">
      <c r="B11" s="2" t="s">
        <v>9</v>
      </c>
      <c r="C11" s="13">
        <v>35655</v>
      </c>
      <c r="D11" s="13">
        <v>28214</v>
      </c>
      <c r="E11" s="13">
        <v>68278</v>
      </c>
      <c r="F11" s="13">
        <v>55468</v>
      </c>
      <c r="G11" s="13">
        <v>30305</v>
      </c>
      <c r="H11" s="13">
        <v>17763</v>
      </c>
      <c r="I11" s="13">
        <v>19776</v>
      </c>
      <c r="J11" s="13">
        <v>69696</v>
      </c>
      <c r="K11" s="13">
        <v>26407</v>
      </c>
      <c r="L11" s="13">
        <v>3799</v>
      </c>
      <c r="M11" s="13">
        <v>3636</v>
      </c>
      <c r="N11" s="13">
        <v>30111</v>
      </c>
      <c r="O11" s="13">
        <v>6818.9880000000003</v>
      </c>
      <c r="P11" s="13">
        <v>20803.892</v>
      </c>
      <c r="Q11" s="13">
        <v>22802.453000000001</v>
      </c>
      <c r="R11" s="13">
        <v>9526.5300000000007</v>
      </c>
      <c r="S11" s="13">
        <v>16057.544</v>
      </c>
      <c r="T11" s="118">
        <v>5019.6049999999996</v>
      </c>
      <c r="U11" s="13">
        <v>0</v>
      </c>
      <c r="V11" s="13">
        <v>42.865845241045101</v>
      </c>
      <c r="W11" s="13">
        <v>77.257512078118097</v>
      </c>
      <c r="X11" s="33">
        <v>45.968662415794704</v>
      </c>
    </row>
    <row r="12" spans="2:24">
      <c r="B12" s="2" t="s">
        <v>10</v>
      </c>
      <c r="C12" s="13">
        <v>2871</v>
      </c>
      <c r="D12" s="13">
        <v>8714</v>
      </c>
      <c r="E12" s="13">
        <v>5486</v>
      </c>
      <c r="F12" s="13">
        <v>6123</v>
      </c>
      <c r="G12" s="13">
        <v>17853</v>
      </c>
      <c r="H12" s="13">
        <v>15007</v>
      </c>
      <c r="I12" s="13">
        <v>5885</v>
      </c>
      <c r="J12" s="13">
        <v>2975</v>
      </c>
      <c r="K12" s="13">
        <v>13078</v>
      </c>
      <c r="L12" s="13">
        <v>19376</v>
      </c>
      <c r="M12" s="13">
        <v>4310</v>
      </c>
      <c r="N12" s="13">
        <v>9383</v>
      </c>
      <c r="O12" s="13">
        <v>23448.475358820302</v>
      </c>
      <c r="P12" s="13">
        <v>2377.7750000000001</v>
      </c>
      <c r="Q12" s="13">
        <v>7031.1592170045806</v>
      </c>
      <c r="R12" s="13">
        <v>2353.7703391375603</v>
      </c>
      <c r="S12" s="13">
        <v>539.19899999999996</v>
      </c>
      <c r="T12" s="118">
        <v>474.622747357827</v>
      </c>
      <c r="U12" s="13">
        <v>6001.2655353788605</v>
      </c>
      <c r="V12" s="13">
        <v>1809.09534235059</v>
      </c>
      <c r="W12" s="13">
        <v>71061.596999999994</v>
      </c>
      <c r="X12" s="33">
        <v>4511.9763926793103</v>
      </c>
    </row>
    <row r="13" spans="2:24">
      <c r="B13" s="2" t="s">
        <v>11</v>
      </c>
      <c r="C13" s="13">
        <v>172612</v>
      </c>
      <c r="D13" s="13">
        <v>133840</v>
      </c>
      <c r="E13" s="13">
        <v>47163</v>
      </c>
      <c r="F13" s="13">
        <v>69481</v>
      </c>
      <c r="G13" s="13">
        <v>67375</v>
      </c>
      <c r="H13" s="13">
        <v>69607</v>
      </c>
      <c r="I13" s="13">
        <v>81155</v>
      </c>
      <c r="J13" s="13">
        <v>80940</v>
      </c>
      <c r="K13" s="13">
        <v>93549</v>
      </c>
      <c r="L13" s="13">
        <v>84506.625230852806</v>
      </c>
      <c r="M13" s="13">
        <v>96003</v>
      </c>
      <c r="N13" s="13">
        <v>91361</v>
      </c>
      <c r="O13" s="13">
        <v>85065.777959911298</v>
      </c>
      <c r="P13" s="13">
        <v>79639.445604119595</v>
      </c>
      <c r="Q13" s="13">
        <v>73663.868823437006</v>
      </c>
      <c r="R13" s="13">
        <v>77062.851296641704</v>
      </c>
      <c r="S13" s="13">
        <v>83053.444201738297</v>
      </c>
      <c r="T13" s="118">
        <v>100501.50182820999</v>
      </c>
      <c r="U13" s="13">
        <v>98552.3087383604</v>
      </c>
      <c r="V13" s="13">
        <v>75669.926365392399</v>
      </c>
      <c r="W13" s="13">
        <v>76197.252297199608</v>
      </c>
      <c r="X13" s="33">
        <v>64426.821117750696</v>
      </c>
    </row>
    <row r="14" spans="2:24" ht="13.5" thickBot="1">
      <c r="B14" s="18" t="s">
        <v>12</v>
      </c>
      <c r="C14" s="19">
        <v>2371742</v>
      </c>
      <c r="D14" s="19">
        <v>2381484</v>
      </c>
      <c r="E14" s="19">
        <v>2371022</v>
      </c>
      <c r="F14" s="19">
        <v>2370902</v>
      </c>
      <c r="G14" s="19">
        <v>2334309</v>
      </c>
      <c r="H14" s="19">
        <v>2426175</v>
      </c>
      <c r="I14" s="19">
        <v>2367079</v>
      </c>
      <c r="J14" s="19">
        <v>2481525</v>
      </c>
      <c r="K14" s="19">
        <v>2635356</v>
      </c>
      <c r="L14" s="19">
        <v>2561532.63628595</v>
      </c>
      <c r="M14" s="19">
        <v>2647793</v>
      </c>
      <c r="N14" s="19">
        <v>2523549</v>
      </c>
      <c r="O14" s="19">
        <v>2424993.3548637698</v>
      </c>
      <c r="P14" s="19">
        <v>2620574.3490665997</v>
      </c>
      <c r="Q14" s="19">
        <v>2437851.1353303799</v>
      </c>
      <c r="R14" s="19">
        <v>2509047.31178251</v>
      </c>
      <c r="S14" s="19">
        <v>2492804.8021973199</v>
      </c>
      <c r="T14" s="112">
        <v>2428978.3613655199</v>
      </c>
      <c r="U14" s="19">
        <v>2400069.3145241397</v>
      </c>
      <c r="V14" s="19">
        <v>2346710.4677275899</v>
      </c>
      <c r="W14" s="19">
        <v>2423147.6514818501</v>
      </c>
      <c r="X14" s="34">
        <v>2110580.5024284399</v>
      </c>
    </row>
    <row r="15" spans="2:24" ht="13.5" thickBot="1">
      <c r="B15" s="18" t="s">
        <v>13</v>
      </c>
      <c r="C15" s="19">
        <v>19223</v>
      </c>
      <c r="D15" s="19">
        <v>19357</v>
      </c>
      <c r="E15" s="19">
        <v>19709</v>
      </c>
      <c r="F15" s="19">
        <v>20258</v>
      </c>
      <c r="G15" s="19">
        <v>20649</v>
      </c>
      <c r="H15" s="19">
        <v>20243</v>
      </c>
      <c r="I15" s="19">
        <v>12400</v>
      </c>
      <c r="J15" s="19">
        <v>13411</v>
      </c>
      <c r="K15" s="19">
        <v>13752</v>
      </c>
      <c r="L15" s="19">
        <v>14486.4</v>
      </c>
      <c r="M15" s="19">
        <v>14848</v>
      </c>
      <c r="N15" s="19">
        <v>15780</v>
      </c>
      <c r="O15" s="19">
        <v>16372.44</v>
      </c>
      <c r="P15" s="19">
        <v>0</v>
      </c>
      <c r="Q15" s="19">
        <v>0</v>
      </c>
      <c r="R15" s="19">
        <v>0</v>
      </c>
      <c r="S15" s="19">
        <v>0</v>
      </c>
      <c r="T15" s="112">
        <v>0</v>
      </c>
      <c r="U15" s="19">
        <v>0</v>
      </c>
      <c r="V15" s="19">
        <v>0</v>
      </c>
      <c r="W15" s="19">
        <v>0</v>
      </c>
      <c r="X15" s="34">
        <v>0</v>
      </c>
    </row>
    <row r="16" spans="2:24" ht="13.5" thickBot="1">
      <c r="B16" s="18" t="s">
        <v>14</v>
      </c>
      <c r="C16" s="19">
        <v>349697</v>
      </c>
      <c r="D16" s="19">
        <v>348901</v>
      </c>
      <c r="E16" s="19">
        <v>342694</v>
      </c>
      <c r="F16" s="19">
        <v>327986</v>
      </c>
      <c r="G16" s="19">
        <v>323758</v>
      </c>
      <c r="H16" s="19">
        <v>340424</v>
      </c>
      <c r="I16" s="19">
        <v>340673</v>
      </c>
      <c r="J16" s="19">
        <v>341347</v>
      </c>
      <c r="K16" s="19">
        <v>376446</v>
      </c>
      <c r="L16" s="19">
        <v>385386.18392206501</v>
      </c>
      <c r="M16" s="19">
        <v>381256</v>
      </c>
      <c r="N16" s="19">
        <v>405178</v>
      </c>
      <c r="O16" s="19">
        <v>421901.21042324603</v>
      </c>
      <c r="P16" s="19">
        <v>428691.07828028797</v>
      </c>
      <c r="Q16" s="19">
        <v>430289.15316763299</v>
      </c>
      <c r="R16" s="19">
        <v>425397.55897017097</v>
      </c>
      <c r="S16" s="19">
        <v>438003.43716681498</v>
      </c>
      <c r="T16" s="112">
        <v>459071.58817334502</v>
      </c>
      <c r="U16" s="19">
        <v>458975.23040121899</v>
      </c>
      <c r="V16" s="19">
        <v>450367.36158095801</v>
      </c>
      <c r="W16" s="19">
        <v>471911.28994726</v>
      </c>
      <c r="X16" s="34">
        <v>554755.39744702692</v>
      </c>
    </row>
    <row r="17" spans="2:24" ht="13.5" thickBot="1">
      <c r="B17" s="18" t="s">
        <v>15</v>
      </c>
      <c r="C17" s="19">
        <f>SUM(C18:C24)</f>
        <v>1000833</v>
      </c>
      <c r="D17" s="19">
        <f t="shared" ref="D17:J17" si="3">SUM(D18:D24)</f>
        <v>934203</v>
      </c>
      <c r="E17" s="19">
        <f t="shared" si="3"/>
        <v>930302</v>
      </c>
      <c r="F17" s="19">
        <f t="shared" si="3"/>
        <v>894121</v>
      </c>
      <c r="G17" s="19">
        <f t="shared" si="3"/>
        <v>947397</v>
      </c>
      <c r="H17" s="19">
        <f t="shared" si="3"/>
        <v>993349</v>
      </c>
      <c r="I17" s="19">
        <f t="shared" si="3"/>
        <v>942548</v>
      </c>
      <c r="J17" s="19">
        <f t="shared" si="3"/>
        <v>926344</v>
      </c>
      <c r="K17" s="19">
        <v>977396</v>
      </c>
      <c r="L17" s="19">
        <v>923219.28339460737</v>
      </c>
      <c r="M17" s="19">
        <v>880817</v>
      </c>
      <c r="N17" s="19">
        <v>920776</v>
      </c>
      <c r="O17" s="19">
        <v>928540.75057265908</v>
      </c>
      <c r="P17" s="19">
        <v>948152.05298396247</v>
      </c>
      <c r="Q17" s="19">
        <v>948244.68462967873</v>
      </c>
      <c r="R17" s="19">
        <v>927890.30094891717</v>
      </c>
      <c r="S17" s="19">
        <v>1078372.7351661318</v>
      </c>
      <c r="T17" s="112">
        <f t="shared" ref="T17:U17" si="4">SUM(T18:T24)</f>
        <v>1053228.0753559167</v>
      </c>
      <c r="U17" s="19">
        <f t="shared" si="4"/>
        <v>1027458.6909105274</v>
      </c>
      <c r="V17" s="19">
        <v>1053537.2608581649</v>
      </c>
      <c r="W17" s="19">
        <v>1084862.5402561163</v>
      </c>
      <c r="X17" s="34">
        <f t="shared" ref="X17" si="5">SUM(X18:X24)</f>
        <v>1035473.7165892848</v>
      </c>
    </row>
    <row r="18" spans="2:24">
      <c r="B18" s="2" t="s">
        <v>16</v>
      </c>
      <c r="C18" s="13">
        <v>69042</v>
      </c>
      <c r="D18" s="13">
        <v>67989</v>
      </c>
      <c r="E18" s="13">
        <v>65304</v>
      </c>
      <c r="F18" s="13">
        <v>65107</v>
      </c>
      <c r="G18" s="13">
        <v>63775</v>
      </c>
      <c r="H18" s="13">
        <v>63783</v>
      </c>
      <c r="I18" s="13">
        <v>62704</v>
      </c>
      <c r="J18" s="13">
        <v>57484</v>
      </c>
      <c r="K18" s="13">
        <v>57483</v>
      </c>
      <c r="L18" s="13">
        <v>57654.686161061101</v>
      </c>
      <c r="M18" s="13">
        <v>60379</v>
      </c>
      <c r="N18" s="13">
        <v>54679</v>
      </c>
      <c r="O18" s="13">
        <v>56589.245306914905</v>
      </c>
      <c r="P18" s="13">
        <v>53319.159946370397</v>
      </c>
      <c r="Q18" s="13">
        <v>52580.056192315104</v>
      </c>
      <c r="R18" s="13">
        <v>48971.670509752497</v>
      </c>
      <c r="S18" s="13">
        <v>139213.80148124701</v>
      </c>
      <c r="T18" s="118">
        <v>127876.70218322199</v>
      </c>
      <c r="U18" s="13">
        <v>124293.510557906</v>
      </c>
      <c r="V18" s="13">
        <v>123776.224541515</v>
      </c>
      <c r="W18" s="13">
        <v>118442.943545036</v>
      </c>
      <c r="X18" s="33">
        <v>113375.72752591499</v>
      </c>
    </row>
    <row r="19" spans="2:24">
      <c r="B19" s="2" t="s">
        <v>17</v>
      </c>
      <c r="C19" s="13">
        <v>54470</v>
      </c>
      <c r="D19" s="13">
        <v>52147</v>
      </c>
      <c r="E19" s="13">
        <v>48175</v>
      </c>
      <c r="F19" s="13">
        <v>44043</v>
      </c>
      <c r="G19" s="13">
        <v>46525</v>
      </c>
      <c r="H19" s="13">
        <v>48321</v>
      </c>
      <c r="I19" s="13">
        <v>47568</v>
      </c>
      <c r="J19" s="13">
        <v>46393</v>
      </c>
      <c r="K19" s="13">
        <v>50719</v>
      </c>
      <c r="L19" s="13">
        <v>47919.879994447598</v>
      </c>
      <c r="M19" s="13">
        <v>45243</v>
      </c>
      <c r="N19" s="13">
        <v>43903</v>
      </c>
      <c r="O19" s="13">
        <v>44764.141824017199</v>
      </c>
      <c r="P19" s="13">
        <v>42416.438973163</v>
      </c>
      <c r="Q19" s="13">
        <v>43611.762220203804</v>
      </c>
      <c r="R19" s="13">
        <v>42175.589701101402</v>
      </c>
      <c r="S19" s="13">
        <v>42509.785471142997</v>
      </c>
      <c r="T19" s="118">
        <v>44424.988256505603</v>
      </c>
      <c r="U19" s="13">
        <v>42526.371185525299</v>
      </c>
      <c r="V19" s="13">
        <v>40383.671802899706</v>
      </c>
      <c r="W19" s="13">
        <v>41683.836731363801</v>
      </c>
      <c r="X19" s="33">
        <v>39222.388794248996</v>
      </c>
    </row>
    <row r="20" spans="2:24">
      <c r="B20" s="2" t="s">
        <v>18</v>
      </c>
      <c r="C20" s="13">
        <v>55091</v>
      </c>
      <c r="D20" s="13">
        <v>46959</v>
      </c>
      <c r="E20" s="13">
        <v>50863</v>
      </c>
      <c r="F20" s="13">
        <v>57538</v>
      </c>
      <c r="G20" s="13">
        <v>62272</v>
      </c>
      <c r="H20" s="13">
        <v>63507</v>
      </c>
      <c r="I20" s="13">
        <v>72254</v>
      </c>
      <c r="J20" s="13">
        <v>71973</v>
      </c>
      <c r="K20" s="13">
        <v>85255</v>
      </c>
      <c r="L20" s="13">
        <v>90638.528747160599</v>
      </c>
      <c r="M20" s="13">
        <v>86232</v>
      </c>
      <c r="N20" s="13">
        <v>79516</v>
      </c>
      <c r="O20" s="13">
        <v>62248.854324915104</v>
      </c>
      <c r="P20" s="13">
        <v>58707.026205063295</v>
      </c>
      <c r="Q20" s="13">
        <v>48635.596953332002</v>
      </c>
      <c r="R20" s="13">
        <v>52808.757666254402</v>
      </c>
      <c r="S20" s="13">
        <v>44754.999001907105</v>
      </c>
      <c r="T20" s="118">
        <v>48089.542317011197</v>
      </c>
      <c r="U20" s="13">
        <v>48538.043334115398</v>
      </c>
      <c r="V20" s="13">
        <v>64041.698874994501</v>
      </c>
      <c r="W20" s="13">
        <v>63306.277328201693</v>
      </c>
      <c r="X20" s="33">
        <v>51004.054383120405</v>
      </c>
    </row>
    <row r="21" spans="2:24">
      <c r="B21" s="2" t="s">
        <v>19</v>
      </c>
      <c r="C21" s="13">
        <v>602905</v>
      </c>
      <c r="D21" s="13">
        <v>574385</v>
      </c>
      <c r="E21" s="13">
        <v>556508</v>
      </c>
      <c r="F21" s="13">
        <v>518970</v>
      </c>
      <c r="G21" s="13">
        <v>583470</v>
      </c>
      <c r="H21" s="13">
        <v>605873</v>
      </c>
      <c r="I21" s="13">
        <v>597550</v>
      </c>
      <c r="J21" s="13">
        <v>528273</v>
      </c>
      <c r="K21" s="13">
        <v>582763</v>
      </c>
      <c r="L21" s="13">
        <v>535363.07221052225</v>
      </c>
      <c r="M21" s="13">
        <v>502829</v>
      </c>
      <c r="N21" s="13">
        <v>494839</v>
      </c>
      <c r="O21" s="13">
        <v>512753.2797493214</v>
      </c>
      <c r="P21" s="13">
        <v>515453.81213949982</v>
      </c>
      <c r="Q21" s="13">
        <v>524974.13737303391</v>
      </c>
      <c r="R21" s="13">
        <v>498825.33623590233</v>
      </c>
      <c r="S21" s="13">
        <v>549303.31138581957</v>
      </c>
      <c r="T21" s="118">
        <v>543661.76143932075</v>
      </c>
      <c r="U21" s="13">
        <v>555208.85231568781</v>
      </c>
      <c r="V21" s="13">
        <v>532361.55753888492</v>
      </c>
      <c r="W21" s="13">
        <v>534691.82796355698</v>
      </c>
      <c r="X21" s="33">
        <v>539770.9788879077</v>
      </c>
    </row>
    <row r="22" spans="2:24">
      <c r="B22" s="2" t="s">
        <v>20</v>
      </c>
      <c r="C22" s="13">
        <v>22064</v>
      </c>
      <c r="D22" s="13">
        <v>20197</v>
      </c>
      <c r="E22" s="13">
        <v>20789</v>
      </c>
      <c r="F22" s="13">
        <v>14238</v>
      </c>
      <c r="G22" s="13">
        <v>17253</v>
      </c>
      <c r="H22" s="13">
        <v>12294</v>
      </c>
      <c r="I22" s="13">
        <v>13949</v>
      </c>
      <c r="J22" s="13">
        <v>14849</v>
      </c>
      <c r="K22" s="13">
        <v>15804</v>
      </c>
      <c r="L22" s="13">
        <v>38374.739416425196</v>
      </c>
      <c r="M22" s="13">
        <v>37749</v>
      </c>
      <c r="N22" s="13">
        <v>47640</v>
      </c>
      <c r="O22" s="13">
        <v>47944.005129402198</v>
      </c>
      <c r="P22" s="13">
        <v>64389.939388821898</v>
      </c>
      <c r="Q22" s="13">
        <v>49479.594064281395</v>
      </c>
      <c r="R22" s="13">
        <v>48553.180168193401</v>
      </c>
      <c r="S22" s="13">
        <v>54700.626558726493</v>
      </c>
      <c r="T22" s="118">
        <v>58529.660895748304</v>
      </c>
      <c r="U22" s="13">
        <v>45844.824994313298</v>
      </c>
      <c r="V22" s="13">
        <v>62112.209523407699</v>
      </c>
      <c r="W22" s="13">
        <v>66561.950294292008</v>
      </c>
      <c r="X22" s="33">
        <v>69959.691283126289</v>
      </c>
    </row>
    <row r="23" spans="2:24">
      <c r="B23" s="2" t="s">
        <v>21</v>
      </c>
      <c r="C23" s="13">
        <v>53671</v>
      </c>
      <c r="D23" s="13">
        <v>54949</v>
      </c>
      <c r="E23" s="13">
        <v>52318</v>
      </c>
      <c r="F23" s="13">
        <v>68937</v>
      </c>
      <c r="G23" s="13">
        <v>72445</v>
      </c>
      <c r="H23" s="13">
        <v>60294</v>
      </c>
      <c r="I23" s="13">
        <v>44006</v>
      </c>
      <c r="J23" s="13">
        <v>69126</v>
      </c>
      <c r="K23" s="13">
        <v>63127</v>
      </c>
      <c r="L23" s="13">
        <v>68833.407737679401</v>
      </c>
      <c r="M23" s="13">
        <v>52210</v>
      </c>
      <c r="N23" s="13">
        <v>60286</v>
      </c>
      <c r="O23" s="13">
        <v>37022.495099302403</v>
      </c>
      <c r="P23" s="13">
        <v>29819.723763809099</v>
      </c>
      <c r="Q23" s="13">
        <v>40949.619667140403</v>
      </c>
      <c r="R23" s="13">
        <v>57267.119604074098</v>
      </c>
      <c r="S23" s="13">
        <v>52732.539489361501</v>
      </c>
      <c r="T23" s="118">
        <v>55147.272684404001</v>
      </c>
      <c r="U23" s="13">
        <v>51474.100276560595</v>
      </c>
      <c r="V23" s="13">
        <v>49675.210233632897</v>
      </c>
      <c r="W23" s="13">
        <v>51907.609127608797</v>
      </c>
      <c r="X23" s="33">
        <v>36958.679716947401</v>
      </c>
    </row>
    <row r="24" spans="2:24">
      <c r="B24" s="2" t="s">
        <v>22</v>
      </c>
      <c r="C24" s="13">
        <v>143590</v>
      </c>
      <c r="D24" s="13">
        <v>117577</v>
      </c>
      <c r="E24" s="13">
        <v>136345</v>
      </c>
      <c r="F24" s="13">
        <v>125288</v>
      </c>
      <c r="G24" s="13">
        <v>101657</v>
      </c>
      <c r="H24" s="13">
        <v>139277</v>
      </c>
      <c r="I24" s="13">
        <v>104517</v>
      </c>
      <c r="J24" s="13">
        <v>138246</v>
      </c>
      <c r="K24" s="13">
        <v>122245</v>
      </c>
      <c r="L24" s="13">
        <v>84434.969127311095</v>
      </c>
      <c r="M24" s="13">
        <v>96175</v>
      </c>
      <c r="N24" s="13">
        <v>139913</v>
      </c>
      <c r="O24" s="13">
        <v>167218.729138786</v>
      </c>
      <c r="P24" s="13">
        <v>184045.95256723498</v>
      </c>
      <c r="Q24" s="13">
        <v>188013.918159372</v>
      </c>
      <c r="R24" s="13">
        <v>179288.64706363899</v>
      </c>
      <c r="S24" s="13">
        <v>195157.67177792703</v>
      </c>
      <c r="T24" s="118">
        <v>175498.14757970499</v>
      </c>
      <c r="U24" s="13">
        <v>159572.988246419</v>
      </c>
      <c r="V24" s="13">
        <v>181186.68834282999</v>
      </c>
      <c r="W24" s="13">
        <v>208268.095266057</v>
      </c>
      <c r="X24" s="33">
        <v>185182.19599801901</v>
      </c>
    </row>
    <row r="25" spans="2:24" ht="13.5" thickBot="1">
      <c r="B25" s="18" t="s">
        <v>23</v>
      </c>
      <c r="C25" s="19">
        <v>355257</v>
      </c>
      <c r="D25" s="19">
        <v>463902</v>
      </c>
      <c r="E25" s="19">
        <v>433630</v>
      </c>
      <c r="F25" s="19">
        <v>396837</v>
      </c>
      <c r="G25" s="19">
        <v>416054</v>
      </c>
      <c r="H25" s="19">
        <v>414019</v>
      </c>
      <c r="I25" s="19">
        <v>372776</v>
      </c>
      <c r="J25" s="19">
        <v>332071</v>
      </c>
      <c r="K25" s="19">
        <v>260280</v>
      </c>
      <c r="L25" s="50">
        <v>298255.07480168302</v>
      </c>
      <c r="M25" s="50">
        <v>310884</v>
      </c>
      <c r="N25" s="50">
        <v>264325</v>
      </c>
      <c r="O25" s="50">
        <v>293815.588184666</v>
      </c>
      <c r="P25" s="50">
        <v>307735.16342253704</v>
      </c>
      <c r="Q25" s="50">
        <v>440995.30119377299</v>
      </c>
      <c r="R25" s="50">
        <v>302418.735121142</v>
      </c>
      <c r="S25" s="50">
        <v>299243.62925746699</v>
      </c>
      <c r="T25" s="112">
        <v>355963.61398043798</v>
      </c>
      <c r="U25" s="50">
        <v>330024.306867356</v>
      </c>
      <c r="V25" s="50">
        <v>320776.91647432599</v>
      </c>
      <c r="W25" s="50">
        <v>433650.73718317901</v>
      </c>
      <c r="X25" s="150">
        <v>486030.86118577997</v>
      </c>
    </row>
    <row r="26" spans="2:24" ht="13.5" thickBot="1">
      <c r="B26" s="18" t="s">
        <v>24</v>
      </c>
      <c r="C26" s="19">
        <f>C4+C7+C14+C15+C16+C17+C25</f>
        <v>7096742</v>
      </c>
      <c r="D26" s="19">
        <f t="shared" ref="D26:U26" si="6">D4+D7+D14+D15+D16+D17+D25</f>
        <v>6961751</v>
      </c>
      <c r="E26" s="19">
        <f t="shared" si="6"/>
        <v>6886483</v>
      </c>
      <c r="F26" s="19">
        <f t="shared" si="6"/>
        <v>6882530</v>
      </c>
      <c r="G26" s="19">
        <f t="shared" si="6"/>
        <v>6881856</v>
      </c>
      <c r="H26" s="19">
        <f t="shared" si="6"/>
        <v>6975398</v>
      </c>
      <c r="I26" s="19">
        <f t="shared" si="6"/>
        <v>6866027</v>
      </c>
      <c r="J26" s="19">
        <f t="shared" si="6"/>
        <v>7061497</v>
      </c>
      <c r="K26" s="19">
        <v>7377071</v>
      </c>
      <c r="L26" s="19">
        <v>7217340.0867612017</v>
      </c>
      <c r="M26" s="19">
        <v>7254756</v>
      </c>
      <c r="N26" s="19">
        <v>7223218</v>
      </c>
      <c r="O26" s="19">
        <v>7166796.4011736317</v>
      </c>
      <c r="P26" s="19">
        <v>7377476.1791773299</v>
      </c>
      <c r="Q26" s="19">
        <v>7295047.5152590182</v>
      </c>
      <c r="R26" s="19">
        <v>7219037.5983686652</v>
      </c>
      <c r="S26" s="19">
        <f t="shared" si="6"/>
        <v>7447104.3249319699</v>
      </c>
      <c r="T26" s="112">
        <f t="shared" si="6"/>
        <v>7426929.3873574929</v>
      </c>
      <c r="U26" s="19">
        <f t="shared" si="6"/>
        <v>7465548.1674879938</v>
      </c>
      <c r="V26" s="19">
        <v>7382921.9522033203</v>
      </c>
      <c r="W26" s="19">
        <v>7542499.8471421385</v>
      </c>
      <c r="X26" s="34">
        <f t="shared" ref="X26" si="7">X4+X7+X14+X15+X16+X17+X25</f>
        <v>7314494.1620135605</v>
      </c>
    </row>
    <row r="29" spans="2:24">
      <c r="B29" s="90" t="s">
        <v>25</v>
      </c>
      <c r="C29" s="90">
        <v>42094</v>
      </c>
      <c r="D29" s="90">
        <v>42185</v>
      </c>
      <c r="E29" s="90">
        <v>42277</v>
      </c>
      <c r="F29" s="90">
        <v>42369</v>
      </c>
      <c r="G29" s="90">
        <v>42460</v>
      </c>
      <c r="H29" s="90">
        <v>42551</v>
      </c>
      <c r="I29" s="90">
        <v>42643</v>
      </c>
      <c r="J29" s="90">
        <v>42735</v>
      </c>
      <c r="K29" s="90">
        <v>42825</v>
      </c>
      <c r="L29" s="90">
        <v>42916</v>
      </c>
      <c r="M29" s="90">
        <f t="shared" ref="M29:U29" si="8">+M3</f>
        <v>43008</v>
      </c>
      <c r="N29" s="90">
        <f t="shared" si="8"/>
        <v>43100</v>
      </c>
      <c r="O29" s="90">
        <f t="shared" si="8"/>
        <v>43190</v>
      </c>
      <c r="P29" s="90">
        <f t="shared" si="8"/>
        <v>43281</v>
      </c>
      <c r="Q29" s="90">
        <f t="shared" si="8"/>
        <v>43373</v>
      </c>
      <c r="R29" s="90">
        <f t="shared" si="8"/>
        <v>43465</v>
      </c>
      <c r="S29" s="90">
        <f t="shared" si="8"/>
        <v>43555</v>
      </c>
      <c r="T29" s="90">
        <f t="shared" si="8"/>
        <v>43646</v>
      </c>
      <c r="U29" s="90">
        <f t="shared" si="8"/>
        <v>43738</v>
      </c>
      <c r="V29" s="90">
        <v>43830</v>
      </c>
      <c r="W29" s="90">
        <v>43921</v>
      </c>
      <c r="X29" s="70">
        <f t="shared" ref="X29" si="9">+X3</f>
        <v>44012</v>
      </c>
    </row>
    <row r="30" spans="2:24">
      <c r="B30" s="12" t="s">
        <v>26</v>
      </c>
      <c r="C30" s="13">
        <f>SUM(C31:C35)</f>
        <v>1812549</v>
      </c>
      <c r="D30" s="13">
        <f t="shared" ref="D30:J30" si="10">SUM(D31:D35)</f>
        <v>1720102</v>
      </c>
      <c r="E30" s="13">
        <f t="shared" si="10"/>
        <v>1714907.3369999998</v>
      </c>
      <c r="F30" s="13">
        <f t="shared" si="10"/>
        <v>1760953.8360000001</v>
      </c>
      <c r="G30" s="13">
        <f t="shared" si="10"/>
        <v>1791231.7610000002</v>
      </c>
      <c r="H30" s="13">
        <f t="shared" si="10"/>
        <v>1734494</v>
      </c>
      <c r="I30" s="13">
        <f t="shared" si="10"/>
        <v>1734494</v>
      </c>
      <c r="J30" s="13">
        <f t="shared" si="10"/>
        <v>1755177.4539999999</v>
      </c>
      <c r="K30" s="13">
        <v>1770398</v>
      </c>
      <c r="L30" s="13">
        <v>1749326.5637084267</v>
      </c>
      <c r="M30" s="13">
        <v>1784463</v>
      </c>
      <c r="N30" s="13">
        <v>1802621</v>
      </c>
      <c r="O30" s="13">
        <v>1817722.0853703539</v>
      </c>
      <c r="P30" s="13">
        <v>1791009.0644797599</v>
      </c>
      <c r="Q30" s="13">
        <v>1804562.9679617735</v>
      </c>
      <c r="R30" s="13">
        <v>1806247.8873455231</v>
      </c>
      <c r="S30" s="13">
        <v>1881761.3322983601</v>
      </c>
      <c r="T30" s="118">
        <v>1814774.1424741701</v>
      </c>
      <c r="U30" s="13">
        <v>1888723.09790956</v>
      </c>
      <c r="V30" s="13">
        <v>1924471.8919681301</v>
      </c>
      <c r="W30" s="13">
        <v>1854669.7785535699</v>
      </c>
      <c r="X30" s="33">
        <v>1916158.95951084</v>
      </c>
    </row>
    <row r="31" spans="2:24">
      <c r="B31" s="12" t="s">
        <v>27</v>
      </c>
      <c r="C31" s="13">
        <v>786241</v>
      </c>
      <c r="D31" s="13">
        <v>786241</v>
      </c>
      <c r="E31" s="13">
        <v>786241</v>
      </c>
      <c r="F31" s="13">
        <v>786241</v>
      </c>
      <c r="G31" s="13">
        <v>786241</v>
      </c>
      <c r="H31" s="13">
        <v>786241</v>
      </c>
      <c r="I31" s="13">
        <v>314496</v>
      </c>
      <c r="J31" s="13">
        <v>314496</v>
      </c>
      <c r="K31" s="13">
        <v>314496</v>
      </c>
      <c r="L31" s="13">
        <v>314496</v>
      </c>
      <c r="M31" s="13">
        <v>314496</v>
      </c>
      <c r="N31" s="13">
        <v>314496</v>
      </c>
      <c r="O31" s="13">
        <v>314496.46399999998</v>
      </c>
      <c r="P31" s="13">
        <v>314496.46399999998</v>
      </c>
      <c r="Q31" s="13">
        <v>314496.46399999998</v>
      </c>
      <c r="R31" s="13">
        <v>307798.522</v>
      </c>
      <c r="S31" s="13">
        <v>307798.522</v>
      </c>
      <c r="T31" s="118">
        <v>307798.522</v>
      </c>
      <c r="U31" s="13">
        <v>304063.89799999999</v>
      </c>
      <c r="V31" s="13">
        <v>304063.89799999999</v>
      </c>
      <c r="W31" s="13">
        <v>304063.89799999999</v>
      </c>
      <c r="X31" s="33">
        <v>304063.89799999999</v>
      </c>
    </row>
    <row r="32" spans="2:24">
      <c r="B32" s="12" t="s">
        <v>28</v>
      </c>
      <c r="C32" s="13">
        <v>422831</v>
      </c>
      <c r="D32" s="13">
        <v>347371</v>
      </c>
      <c r="E32" s="13">
        <v>347371</v>
      </c>
      <c r="F32" s="13">
        <v>347371</v>
      </c>
      <c r="G32" s="13">
        <v>347371</v>
      </c>
      <c r="H32" s="13">
        <v>338676</v>
      </c>
      <c r="I32" s="13">
        <v>810420</v>
      </c>
      <c r="J32" s="13">
        <v>810420</v>
      </c>
      <c r="K32" s="13">
        <v>810420</v>
      </c>
      <c r="L32" s="13">
        <v>810420</v>
      </c>
      <c r="M32" s="13">
        <v>810420</v>
      </c>
      <c r="N32" s="13">
        <v>810420</v>
      </c>
      <c r="O32" s="13">
        <v>810419.79200000002</v>
      </c>
      <c r="P32" s="13">
        <v>810419.79200000002</v>
      </c>
      <c r="Q32" s="13">
        <v>810419.79200000002</v>
      </c>
      <c r="R32" s="13">
        <v>810419.79200000002</v>
      </c>
      <c r="S32" s="13">
        <v>810419.79200000002</v>
      </c>
      <c r="T32" s="118">
        <v>810419.79200000002</v>
      </c>
      <c r="U32" s="13">
        <v>810419.79200000002</v>
      </c>
      <c r="V32" s="13">
        <v>810419.79200000002</v>
      </c>
      <c r="W32" s="13">
        <v>810419.79200000002</v>
      </c>
      <c r="X32" s="33">
        <v>810419.79200000002</v>
      </c>
    </row>
    <row r="33" spans="2:24">
      <c r="B33" s="12" t="s">
        <v>29</v>
      </c>
      <c r="C33" s="13">
        <v>444092</v>
      </c>
      <c r="D33" s="13">
        <v>443594</v>
      </c>
      <c r="E33" s="13">
        <v>439243.92</v>
      </c>
      <c r="F33" s="13">
        <v>442231.07400000002</v>
      </c>
      <c r="G33" s="13">
        <v>567312.88600000006</v>
      </c>
      <c r="H33" s="13">
        <v>500721</v>
      </c>
      <c r="I33" s="13">
        <v>501915</v>
      </c>
      <c r="J33" s="13">
        <v>501734</v>
      </c>
      <c r="K33" s="13">
        <v>539988</v>
      </c>
      <c r="L33" s="13">
        <v>520014.64420623303</v>
      </c>
      <c r="M33" s="13">
        <v>520034</v>
      </c>
      <c r="N33" s="13">
        <v>518361</v>
      </c>
      <c r="O33" s="13">
        <v>595427.52075862198</v>
      </c>
      <c r="P33" s="13">
        <v>531457.83120098326</v>
      </c>
      <c r="Q33" s="13">
        <v>518003.24240650074</v>
      </c>
      <c r="R33" s="13">
        <v>508925.04747916287</v>
      </c>
      <c r="S33" s="13">
        <v>630497.90089895204</v>
      </c>
      <c r="T33" s="118">
        <v>508258.63094334584</v>
      </c>
      <c r="U33" s="13">
        <v>512426.96412793885</v>
      </c>
      <c r="V33" s="13">
        <v>512437.67893653782</v>
      </c>
      <c r="W33" s="13">
        <v>659579.78904313198</v>
      </c>
      <c r="X33" s="33">
        <v>655380.84937797999</v>
      </c>
    </row>
    <row r="34" spans="2:24">
      <c r="B34" s="12" t="s">
        <v>30</v>
      </c>
      <c r="C34" s="13">
        <v>119074</v>
      </c>
      <c r="D34" s="13">
        <v>76778</v>
      </c>
      <c r="E34" s="13">
        <v>43775.300999999999</v>
      </c>
      <c r="F34" s="13">
        <v>58872.213000000003</v>
      </c>
      <c r="G34" s="13">
        <v>68001.282000000007</v>
      </c>
      <c r="H34" s="13">
        <v>83260</v>
      </c>
      <c r="I34" s="13">
        <v>93272</v>
      </c>
      <c r="J34" s="13">
        <v>86996.036999999997</v>
      </c>
      <c r="K34" s="13">
        <v>98180</v>
      </c>
      <c r="L34" s="13">
        <v>84206.480666101386</v>
      </c>
      <c r="M34" s="13">
        <v>84528</v>
      </c>
      <c r="N34" s="13">
        <v>76131</v>
      </c>
      <c r="O34" s="13">
        <v>61835.45557395208</v>
      </c>
      <c r="P34" s="13">
        <v>71833.615367597376</v>
      </c>
      <c r="Q34" s="13">
        <v>63398.430044205845</v>
      </c>
      <c r="R34" s="13">
        <v>56772.250188658203</v>
      </c>
      <c r="S34" s="13">
        <v>96676.223171244987</v>
      </c>
      <c r="T34" s="118">
        <v>109761.37373158513</v>
      </c>
      <c r="U34" s="13">
        <v>144463.06315005149</v>
      </c>
      <c r="V34" s="13">
        <v>150820.61482995198</v>
      </c>
      <c r="W34" s="13">
        <v>67941.256544145785</v>
      </c>
      <c r="X34" s="33">
        <v>122331.99921029616</v>
      </c>
    </row>
    <row r="35" spans="2:24">
      <c r="B35" s="12" t="s">
        <v>31</v>
      </c>
      <c r="C35" s="13">
        <v>40311</v>
      </c>
      <c r="D35" s="13">
        <v>66118</v>
      </c>
      <c r="E35" s="13">
        <v>98276.115999999995</v>
      </c>
      <c r="F35" s="13">
        <v>126238.549</v>
      </c>
      <c r="G35" s="13">
        <v>22305.593000000001</v>
      </c>
      <c r="H35" s="13">
        <v>25596</v>
      </c>
      <c r="I35" s="13">
        <v>14391</v>
      </c>
      <c r="J35" s="13">
        <v>41531.417000000001</v>
      </c>
      <c r="K35" s="13">
        <v>7314</v>
      </c>
      <c r="L35" s="13">
        <v>20189.4388360921</v>
      </c>
      <c r="M35" s="13">
        <v>54985</v>
      </c>
      <c r="N35" s="13">
        <v>83213</v>
      </c>
      <c r="O35" s="13">
        <v>35542.853037780005</v>
      </c>
      <c r="P35" s="13">
        <v>62801.361911179105</v>
      </c>
      <c r="Q35" s="13">
        <v>98245.039511066905</v>
      </c>
      <c r="R35" s="13">
        <v>122332.275677702</v>
      </c>
      <c r="S35" s="13">
        <v>36367.894228163699</v>
      </c>
      <c r="T35" s="118">
        <v>78534.823799235499</v>
      </c>
      <c r="U35" s="13">
        <v>117349.380631572</v>
      </c>
      <c r="V35" s="13">
        <v>146728.90820164001</v>
      </c>
      <c r="W35" s="13">
        <v>12665.0429662891</v>
      </c>
      <c r="X35" s="33">
        <v>23963.4209225593</v>
      </c>
    </row>
    <row r="36" spans="2:24" ht="13.5" thickBot="1">
      <c r="B36" s="18" t="s">
        <v>32</v>
      </c>
      <c r="C36" s="19">
        <v>6904</v>
      </c>
      <c r="D36" s="19">
        <v>6677</v>
      </c>
      <c r="E36" s="19">
        <v>6930.4840000000004</v>
      </c>
      <c r="F36" s="19">
        <v>6073.3429999999998</v>
      </c>
      <c r="G36" s="19">
        <v>6526.4309999999996</v>
      </c>
      <c r="H36" s="19">
        <v>5938</v>
      </c>
      <c r="I36" s="19">
        <v>6065</v>
      </c>
      <c r="J36" s="19">
        <v>5490</v>
      </c>
      <c r="K36" s="19">
        <v>166</v>
      </c>
      <c r="L36" s="19">
        <v>165.140907405018</v>
      </c>
      <c r="M36" s="19">
        <v>159</v>
      </c>
      <c r="N36" s="19">
        <v>160</v>
      </c>
      <c r="O36" s="19">
        <v>138.29402130448099</v>
      </c>
      <c r="P36" s="19">
        <v>147.30046564820799</v>
      </c>
      <c r="Q36" s="19">
        <v>156.25480183636498</v>
      </c>
      <c r="R36" s="19">
        <v>147.568989216804</v>
      </c>
      <c r="S36" s="19">
        <v>153.156291655285</v>
      </c>
      <c r="T36" s="112">
        <v>256.60762738217801</v>
      </c>
      <c r="U36" s="19">
        <v>258.14140102169199</v>
      </c>
      <c r="V36" s="19">
        <v>268.754269649116</v>
      </c>
      <c r="W36" s="19">
        <v>222.84374183890702</v>
      </c>
      <c r="X36" s="34">
        <v>234.44373767125302</v>
      </c>
    </row>
    <row r="37" spans="2:24" ht="13.5" thickBot="1">
      <c r="B37" s="18" t="s">
        <v>33</v>
      </c>
      <c r="C37" s="19">
        <v>1819453</v>
      </c>
      <c r="D37" s="19">
        <v>1726778</v>
      </c>
      <c r="E37" s="19">
        <v>1721836.8219999999</v>
      </c>
      <c r="F37" s="19">
        <v>1767027.179</v>
      </c>
      <c r="G37" s="19">
        <v>1797758.192</v>
      </c>
      <c r="H37" s="19">
        <v>1740432</v>
      </c>
      <c r="I37" s="19">
        <v>1740559</v>
      </c>
      <c r="J37" s="19">
        <v>1760667</v>
      </c>
      <c r="K37" s="19">
        <v>1770564</v>
      </c>
      <c r="L37" s="19">
        <v>1749490.7046158349</v>
      </c>
      <c r="M37" s="19">
        <v>1784622</v>
      </c>
      <c r="N37" s="19">
        <v>1802781</v>
      </c>
      <c r="O37" s="19">
        <v>1817860.3793916584</v>
      </c>
      <c r="P37" s="19">
        <v>1791156.3649454082</v>
      </c>
      <c r="Q37" s="19">
        <v>1804719.2227636098</v>
      </c>
      <c r="R37" s="19">
        <v>1806395.4563347399</v>
      </c>
      <c r="S37" s="19">
        <v>1881914.4885900153</v>
      </c>
      <c r="T37" s="112">
        <f t="shared" ref="T37:U37" si="11">+T36+T30</f>
        <v>1815030.7501015523</v>
      </c>
      <c r="U37" s="19">
        <f t="shared" si="11"/>
        <v>1888981.2393105817</v>
      </c>
      <c r="V37" s="19">
        <v>1924740.6462377792</v>
      </c>
      <c r="W37" s="19">
        <v>1854892.6222954087</v>
      </c>
      <c r="X37" s="34">
        <f>+X36+X30</f>
        <v>1916393.4032485113</v>
      </c>
    </row>
    <row r="38" spans="2:24" ht="13.5" thickBot="1">
      <c r="B38" s="18" t="s">
        <v>34</v>
      </c>
      <c r="C38" s="19">
        <v>120601</v>
      </c>
      <c r="D38" s="19">
        <v>116351</v>
      </c>
      <c r="E38" s="19">
        <v>115517.296</v>
      </c>
      <c r="F38" s="19">
        <v>114234.166</v>
      </c>
      <c r="G38" s="19">
        <v>116031.141</v>
      </c>
      <c r="H38" s="19">
        <v>120622</v>
      </c>
      <c r="I38" s="19">
        <v>120756</v>
      </c>
      <c r="J38" s="19">
        <v>151074</v>
      </c>
      <c r="K38" s="19">
        <v>148088</v>
      </c>
      <c r="L38" s="19">
        <v>146772.16514087201</v>
      </c>
      <c r="M38" s="19">
        <v>138477</v>
      </c>
      <c r="N38" s="19">
        <v>121716</v>
      </c>
      <c r="O38" s="19">
        <v>116486.06841173299</v>
      </c>
      <c r="P38" s="19">
        <v>103529.02593367601</v>
      </c>
      <c r="Q38" s="19">
        <v>98374.667783508805</v>
      </c>
      <c r="R38" s="19">
        <v>94343.832581402196</v>
      </c>
      <c r="S38" s="19">
        <v>92386.527427157504</v>
      </c>
      <c r="T38" s="112">
        <v>92572.1725065465</v>
      </c>
      <c r="U38" s="19">
        <v>95374.840323831013</v>
      </c>
      <c r="V38" s="19">
        <v>100932.467035451</v>
      </c>
      <c r="W38" s="19">
        <v>97478.010824634897</v>
      </c>
      <c r="X38" s="34">
        <v>90738.8879447043</v>
      </c>
    </row>
    <row r="39" spans="2:24" ht="13.5" thickBot="1">
      <c r="B39" s="18" t="s">
        <v>35</v>
      </c>
      <c r="C39" s="19">
        <v>382215</v>
      </c>
      <c r="D39" s="19">
        <v>386400</v>
      </c>
      <c r="E39" s="19">
        <v>389670.62199999997</v>
      </c>
      <c r="F39" s="19">
        <v>392594.15399999998</v>
      </c>
      <c r="G39" s="19">
        <v>380138</v>
      </c>
      <c r="H39" s="19">
        <v>383449</v>
      </c>
      <c r="I39" s="19">
        <v>386753</v>
      </c>
      <c r="J39" s="19">
        <v>390044.071</v>
      </c>
      <c r="K39" s="19">
        <v>377642</v>
      </c>
      <c r="L39" s="19">
        <v>380928.15748169582</v>
      </c>
      <c r="M39" s="19">
        <v>384193</v>
      </c>
      <c r="N39" s="19">
        <v>388234</v>
      </c>
      <c r="O39" s="19">
        <v>377181.83829149051</v>
      </c>
      <c r="P39" s="19">
        <v>380644.02608462365</v>
      </c>
      <c r="Q39" s="19">
        <v>384686.61921460705</v>
      </c>
      <c r="R39" s="19">
        <v>388728.92114479741</v>
      </c>
      <c r="S39" s="19">
        <v>377096.22232057579</v>
      </c>
      <c r="T39" s="112">
        <v>381150.4208895996</v>
      </c>
      <c r="U39" s="19">
        <v>385209.1851971001</v>
      </c>
      <c r="V39" s="19">
        <v>389261.0770539454</v>
      </c>
      <c r="W39" s="19">
        <v>377422.6822642163</v>
      </c>
      <c r="X39" s="34">
        <v>381564.35079310136</v>
      </c>
    </row>
    <row r="40" spans="2:24" ht="13.5" thickBot="1">
      <c r="B40" s="18" t="s">
        <v>172</v>
      </c>
      <c r="C40" s="19"/>
      <c r="D40" s="19"/>
      <c r="E40" s="19"/>
      <c r="F40" s="19"/>
      <c r="G40" s="19"/>
      <c r="H40" s="19"/>
      <c r="I40" s="19"/>
      <c r="J40" s="19"/>
      <c r="K40" s="19"/>
      <c r="L40" s="19"/>
      <c r="M40" s="19"/>
      <c r="N40" s="19"/>
      <c r="O40" s="19"/>
      <c r="P40" s="19"/>
      <c r="Q40" s="19"/>
      <c r="R40" s="19"/>
      <c r="S40" s="19">
        <v>93145</v>
      </c>
      <c r="T40" s="112">
        <v>93791.602994371802</v>
      </c>
      <c r="U40" s="19">
        <v>91725.871908544301</v>
      </c>
      <c r="V40" s="19">
        <v>92990.272206930691</v>
      </c>
      <c r="W40" s="19">
        <v>89874.55313</v>
      </c>
      <c r="X40" s="34">
        <v>87384.987517155896</v>
      </c>
    </row>
    <row r="41" spans="2:24" ht="13.5" thickBot="1">
      <c r="B41" s="18" t="s">
        <v>36</v>
      </c>
      <c r="C41" s="19">
        <v>1597357</v>
      </c>
      <c r="D41" s="19">
        <v>1592816</v>
      </c>
      <c r="E41" s="19">
        <v>1569823.9680000001</v>
      </c>
      <c r="F41" s="19">
        <v>1514862.09</v>
      </c>
      <c r="G41" s="19">
        <v>1520968.6340000001</v>
      </c>
      <c r="H41" s="19">
        <v>1613668</v>
      </c>
      <c r="I41" s="19">
        <v>1630522</v>
      </c>
      <c r="J41" s="19">
        <v>1678248.567</v>
      </c>
      <c r="K41" s="19">
        <v>1734672</v>
      </c>
      <c r="L41" s="19">
        <v>1724076.0020357601</v>
      </c>
      <c r="M41" s="19">
        <v>1687827</v>
      </c>
      <c r="N41" s="19">
        <v>1682258</v>
      </c>
      <c r="O41" s="19">
        <v>1707476.1302350098</v>
      </c>
      <c r="P41" s="19">
        <v>1711001.6853189799</v>
      </c>
      <c r="Q41" s="19">
        <v>1742417.7366828001</v>
      </c>
      <c r="R41" s="19">
        <v>1746378.99873265</v>
      </c>
      <c r="S41" s="19">
        <v>1785584.8623367802</v>
      </c>
      <c r="T41" s="112">
        <v>1826542.3761680801</v>
      </c>
      <c r="U41" s="19">
        <v>1841075.94206252</v>
      </c>
      <c r="V41" s="19">
        <v>1827219.0790169202</v>
      </c>
      <c r="W41" s="19">
        <v>1861439.3793445001</v>
      </c>
      <c r="X41" s="34">
        <v>1868409.1014855399</v>
      </c>
    </row>
    <row r="42" spans="2:24" ht="13.5" thickBot="1">
      <c r="B42" s="18" t="s">
        <v>37</v>
      </c>
      <c r="C42" s="19">
        <f>SUM(C43:C45)</f>
        <v>2337268</v>
      </c>
      <c r="D42" s="19">
        <f t="shared" ref="D42:J42" si="12">SUM(D43:D45)</f>
        <v>2338945</v>
      </c>
      <c r="E42" s="19">
        <f t="shared" si="12"/>
        <v>2320887.2429999998</v>
      </c>
      <c r="F42" s="19">
        <f t="shared" si="12"/>
        <v>2369661.8470000001</v>
      </c>
      <c r="G42" s="19">
        <f t="shared" si="12"/>
        <v>2310520.3870000001</v>
      </c>
      <c r="H42" s="19">
        <f t="shared" si="12"/>
        <v>2376951</v>
      </c>
      <c r="I42" s="19">
        <f t="shared" si="12"/>
        <v>2299785</v>
      </c>
      <c r="J42" s="19">
        <f t="shared" si="12"/>
        <v>2409690.648</v>
      </c>
      <c r="K42" s="19">
        <v>2594663</v>
      </c>
      <c r="L42" s="19">
        <v>2510392.9103150391</v>
      </c>
      <c r="M42" s="19">
        <v>2591228</v>
      </c>
      <c r="N42" s="19">
        <v>2527716</v>
      </c>
      <c r="O42" s="19">
        <v>2409878.8747393452</v>
      </c>
      <c r="P42" s="19">
        <v>2625848.1519625029</v>
      </c>
      <c r="Q42" s="19">
        <v>2544244.3148538838</v>
      </c>
      <c r="R42" s="19">
        <v>2544716.8382711187</v>
      </c>
      <c r="S42" s="19">
        <v>2501549.4121400001</v>
      </c>
      <c r="T42" s="112">
        <f t="shared" ref="T42:U42" si="13">SUM(T43:T45)</f>
        <v>2481723.1359913182</v>
      </c>
      <c r="U42" s="19">
        <f t="shared" si="13"/>
        <v>2430054.202140369</v>
      </c>
      <c r="V42" s="19">
        <v>2362805.2957466254</v>
      </c>
      <c r="W42" s="19">
        <v>2430373.3562724469</v>
      </c>
      <c r="X42" s="34">
        <f>SUM(X43:X45)</f>
        <v>2174879.299637212</v>
      </c>
    </row>
    <row r="43" spans="2:24">
      <c r="B43" s="2" t="s">
        <v>38</v>
      </c>
      <c r="C43" s="13">
        <v>363060</v>
      </c>
      <c r="D43" s="13">
        <v>436793</v>
      </c>
      <c r="E43" s="13">
        <v>341673.24300000002</v>
      </c>
      <c r="F43" s="13">
        <v>352378.84700000001</v>
      </c>
      <c r="G43" s="13">
        <v>305522.38699999999</v>
      </c>
      <c r="H43" s="13">
        <v>429189</v>
      </c>
      <c r="I43" s="13">
        <v>434974</v>
      </c>
      <c r="J43" s="13">
        <v>452143.64799999999</v>
      </c>
      <c r="K43" s="13">
        <v>496058</v>
      </c>
      <c r="L43" s="13">
        <v>495906.91031503899</v>
      </c>
      <c r="M43" s="13">
        <v>666179</v>
      </c>
      <c r="N43" s="13">
        <v>568711</v>
      </c>
      <c r="O43" s="13">
        <v>520273.95273934503</v>
      </c>
      <c r="P43" s="13">
        <v>675861.53196250298</v>
      </c>
      <c r="Q43" s="13">
        <v>564785.51885388396</v>
      </c>
      <c r="R43" s="13">
        <v>660204.49027111905</v>
      </c>
      <c r="S43" s="13">
        <v>551333.48314000003</v>
      </c>
      <c r="T43" s="118">
        <v>586330.24499131797</v>
      </c>
      <c r="U43" s="13">
        <v>617168.36814036907</v>
      </c>
      <c r="V43" s="13">
        <v>523019.55474662571</v>
      </c>
      <c r="W43" s="13">
        <v>636003.83727244695</v>
      </c>
      <c r="X43" s="33">
        <v>534372.27763721196</v>
      </c>
    </row>
    <row r="44" spans="2:24">
      <c r="B44" s="2" t="s">
        <v>39</v>
      </c>
      <c r="C44" s="13">
        <v>323917</v>
      </c>
      <c r="D44" s="13">
        <v>343294</v>
      </c>
      <c r="E44" s="13">
        <v>373709</v>
      </c>
      <c r="F44" s="13">
        <v>404218</v>
      </c>
      <c r="G44" s="13">
        <v>336469</v>
      </c>
      <c r="H44" s="13">
        <v>308315</v>
      </c>
      <c r="I44" s="13">
        <v>328515</v>
      </c>
      <c r="J44" s="13">
        <v>366363</v>
      </c>
      <c r="K44" s="13">
        <v>449903</v>
      </c>
      <c r="L44" s="13">
        <v>339984</v>
      </c>
      <c r="M44" s="13">
        <v>353281</v>
      </c>
      <c r="N44" s="13">
        <v>322064</v>
      </c>
      <c r="O44" s="13">
        <v>323804.62400000001</v>
      </c>
      <c r="P44" s="13">
        <v>387436.01799999998</v>
      </c>
      <c r="Q44" s="13">
        <v>315890.41399999999</v>
      </c>
      <c r="R44" s="13">
        <v>346932.26200000005</v>
      </c>
      <c r="S44" s="13">
        <v>320639.31799999997</v>
      </c>
      <c r="T44" s="118">
        <v>285503.141</v>
      </c>
      <c r="U44" s="13">
        <v>279441.76900000003</v>
      </c>
      <c r="V44" s="13">
        <v>301058.37899999996</v>
      </c>
      <c r="W44" s="13">
        <v>265492.25900000002</v>
      </c>
      <c r="X44" s="33">
        <v>248823.932</v>
      </c>
    </row>
    <row r="45" spans="2:24">
      <c r="B45" s="2" t="s">
        <v>40</v>
      </c>
      <c r="C45" s="13">
        <v>1650291</v>
      </c>
      <c r="D45" s="13">
        <v>1558858</v>
      </c>
      <c r="E45" s="13">
        <v>1605505</v>
      </c>
      <c r="F45" s="13">
        <v>1613065</v>
      </c>
      <c r="G45" s="13">
        <v>1668529</v>
      </c>
      <c r="H45" s="13">
        <v>1639447</v>
      </c>
      <c r="I45" s="13">
        <v>1536296</v>
      </c>
      <c r="J45" s="13">
        <v>1591184</v>
      </c>
      <c r="K45" s="13">
        <v>1648702</v>
      </c>
      <c r="L45" s="13">
        <v>1674502</v>
      </c>
      <c r="M45" s="13">
        <v>1571768</v>
      </c>
      <c r="N45" s="13">
        <v>1636941</v>
      </c>
      <c r="O45" s="13">
        <v>1565800.298</v>
      </c>
      <c r="P45" s="13">
        <v>1562550.602</v>
      </c>
      <c r="Q45" s="13">
        <v>1663568.382</v>
      </c>
      <c r="R45" s="13">
        <v>1537580.0859999999</v>
      </c>
      <c r="S45" s="13">
        <v>1629576.611</v>
      </c>
      <c r="T45" s="118">
        <v>1609889.75</v>
      </c>
      <c r="U45" s="13">
        <v>1533444.0649999999</v>
      </c>
      <c r="V45" s="13">
        <v>1538727.362</v>
      </c>
      <c r="W45" s="13">
        <v>1528877.26</v>
      </c>
      <c r="X45" s="33">
        <v>1391683.09</v>
      </c>
    </row>
    <row r="46" spans="2:24" ht="13.5" thickBot="1">
      <c r="B46" s="18" t="s">
        <v>41</v>
      </c>
      <c r="C46" s="19">
        <f>SUM(C47:C51)</f>
        <v>839848</v>
      </c>
      <c r="D46" s="19">
        <f t="shared" ref="D46:J46" si="14">SUM(D47:D51)</f>
        <v>800461</v>
      </c>
      <c r="E46" s="19">
        <f t="shared" si="14"/>
        <v>768747.08</v>
      </c>
      <c r="F46" s="19">
        <f t="shared" si="14"/>
        <v>724151.31200000003</v>
      </c>
      <c r="G46" s="19">
        <f t="shared" si="14"/>
        <v>756439.54099999997</v>
      </c>
      <c r="H46" s="19">
        <f t="shared" si="14"/>
        <v>740276</v>
      </c>
      <c r="I46" s="19">
        <f t="shared" si="14"/>
        <v>687652</v>
      </c>
      <c r="J46" s="19">
        <f t="shared" si="14"/>
        <v>671771.29299999995</v>
      </c>
      <c r="K46" s="19">
        <v>751443</v>
      </c>
      <c r="L46" s="19">
        <v>705680.46108312299</v>
      </c>
      <c r="M46" s="19">
        <v>668409</v>
      </c>
      <c r="N46" s="19">
        <v>700513</v>
      </c>
      <c r="O46" s="19">
        <v>737912.80587759928</v>
      </c>
      <c r="P46" s="19">
        <v>765294.23684326618</v>
      </c>
      <c r="Q46" s="19">
        <v>720606.26787172188</v>
      </c>
      <c r="R46" s="19">
        <v>638475.86521507846</v>
      </c>
      <c r="S46" s="19">
        <v>715429.28324340982</v>
      </c>
      <c r="T46" s="112">
        <f t="shared" ref="T46:U46" si="15">SUM(T47:T51)</f>
        <v>736122.17676413129</v>
      </c>
      <c r="U46" s="19">
        <f t="shared" si="15"/>
        <v>733126.20045617316</v>
      </c>
      <c r="V46" s="19">
        <v>684973.44172811485</v>
      </c>
      <c r="W46" s="19">
        <v>831019.56983339565</v>
      </c>
      <c r="X46" s="34">
        <f>SUM(X47:X51)</f>
        <v>795124.45820978296</v>
      </c>
    </row>
    <row r="47" spans="2:24">
      <c r="B47" s="2" t="s">
        <v>42</v>
      </c>
      <c r="C47" s="13">
        <v>147018</v>
      </c>
      <c r="D47" s="13">
        <v>136844</v>
      </c>
      <c r="E47" s="13">
        <v>128853.48</v>
      </c>
      <c r="F47" s="13">
        <v>144266</v>
      </c>
      <c r="G47" s="13">
        <v>145985</v>
      </c>
      <c r="H47" s="13">
        <v>151528</v>
      </c>
      <c r="I47" s="13">
        <v>146038</v>
      </c>
      <c r="J47" s="13">
        <v>104499.52899999999</v>
      </c>
      <c r="K47" s="13">
        <v>117589</v>
      </c>
      <c r="L47" s="13">
        <v>111259.27649579001</v>
      </c>
      <c r="M47" s="13">
        <v>107860</v>
      </c>
      <c r="N47" s="13">
        <v>113595</v>
      </c>
      <c r="O47" s="13">
        <v>94497.278938103205</v>
      </c>
      <c r="P47" s="13">
        <v>91079.701718795593</v>
      </c>
      <c r="Q47" s="13">
        <v>100975.937030186</v>
      </c>
      <c r="R47" s="13">
        <v>95962.034430399595</v>
      </c>
      <c r="S47" s="13">
        <v>102046.334358925</v>
      </c>
      <c r="T47" s="118">
        <v>106214.20468537199</v>
      </c>
      <c r="U47" s="13">
        <v>109001.987387439</v>
      </c>
      <c r="V47" s="13">
        <v>107357.256955957</v>
      </c>
      <c r="W47" s="13">
        <v>82140.070657782198</v>
      </c>
      <c r="X47" s="33">
        <v>85110.828334212303</v>
      </c>
    </row>
    <row r="48" spans="2:24">
      <c r="B48" s="2" t="s">
        <v>43</v>
      </c>
      <c r="C48" s="13">
        <v>282328</v>
      </c>
      <c r="D48" s="13">
        <v>250801</v>
      </c>
      <c r="E48" s="13">
        <v>233917</v>
      </c>
      <c r="F48" s="13">
        <v>241339.079</v>
      </c>
      <c r="G48" s="13">
        <v>215741</v>
      </c>
      <c r="H48" s="13">
        <v>239620</v>
      </c>
      <c r="I48" s="13">
        <v>203722</v>
      </c>
      <c r="J48" s="13">
        <v>191910.56200000001</v>
      </c>
      <c r="K48" s="13">
        <v>243739</v>
      </c>
      <c r="L48" s="13">
        <v>220935.96351252397</v>
      </c>
      <c r="M48" s="13">
        <v>205531</v>
      </c>
      <c r="N48" s="13">
        <v>204730</v>
      </c>
      <c r="O48" s="13">
        <v>229653.64000233239</v>
      </c>
      <c r="P48" s="13">
        <v>258794.7346400081</v>
      </c>
      <c r="Q48" s="13">
        <v>222343.26951280469</v>
      </c>
      <c r="R48" s="13">
        <v>195653.2316764642</v>
      </c>
      <c r="S48" s="13">
        <v>228525.090169298</v>
      </c>
      <c r="T48" s="118">
        <v>237151.4014392689</v>
      </c>
      <c r="U48" s="13">
        <v>241452.425406458</v>
      </c>
      <c r="V48" s="13">
        <v>219863.01295360568</v>
      </c>
      <c r="W48" s="13">
        <v>247682.51438426701</v>
      </c>
      <c r="X48" s="33">
        <v>341425.786559592</v>
      </c>
    </row>
    <row r="49" spans="2:24">
      <c r="B49" s="2" t="s">
        <v>44</v>
      </c>
      <c r="C49" s="13">
        <v>140594</v>
      </c>
      <c r="D49" s="13">
        <v>126984</v>
      </c>
      <c r="E49" s="13">
        <v>133095.6</v>
      </c>
      <c r="F49" s="13">
        <v>111526.91499999999</v>
      </c>
      <c r="G49" s="13">
        <v>118039.541</v>
      </c>
      <c r="H49" s="13">
        <v>83123</v>
      </c>
      <c r="I49" s="13">
        <v>61692</v>
      </c>
      <c r="J49" s="13">
        <v>110847.202</v>
      </c>
      <c r="K49" s="13">
        <v>98364</v>
      </c>
      <c r="L49" s="13">
        <v>112235.66411668601</v>
      </c>
      <c r="M49" s="13">
        <v>69594</v>
      </c>
      <c r="N49" s="13">
        <v>76996</v>
      </c>
      <c r="O49" s="13">
        <v>72927.196699787397</v>
      </c>
      <c r="P49" s="13">
        <v>41286.310020768797</v>
      </c>
      <c r="Q49" s="13">
        <v>30711.0414238331</v>
      </c>
      <c r="R49" s="13">
        <v>41580.0297847076</v>
      </c>
      <c r="S49" s="13">
        <v>47222.261715186796</v>
      </c>
      <c r="T49" s="118">
        <v>52990.814845058398</v>
      </c>
      <c r="U49" s="13">
        <v>50743.036408184402</v>
      </c>
      <c r="V49" s="13">
        <v>66294.626095321204</v>
      </c>
      <c r="W49" s="13">
        <v>62316.893220163503</v>
      </c>
      <c r="X49" s="33">
        <v>67556.952539683596</v>
      </c>
    </row>
    <row r="50" spans="2:24">
      <c r="B50" s="2" t="s">
        <v>45</v>
      </c>
      <c r="C50" s="13">
        <v>18870</v>
      </c>
      <c r="D50" s="13">
        <v>3685</v>
      </c>
      <c r="E50" s="13">
        <v>2744</v>
      </c>
      <c r="F50" s="13">
        <v>6752</v>
      </c>
      <c r="G50" s="13">
        <v>578</v>
      </c>
      <c r="H50" s="13">
        <v>13575</v>
      </c>
      <c r="I50" s="13">
        <v>291</v>
      </c>
      <c r="J50" s="13">
        <v>7508</v>
      </c>
      <c r="K50" s="13">
        <v>10621</v>
      </c>
      <c r="L50" s="13">
        <v>438</v>
      </c>
      <c r="M50" s="13">
        <v>879</v>
      </c>
      <c r="N50" s="13">
        <v>267</v>
      </c>
      <c r="O50" s="13">
        <v>23216.212562471301</v>
      </c>
      <c r="P50" s="13">
        <v>17608.8591019587</v>
      </c>
      <c r="Q50" s="13">
        <v>856.35599999999999</v>
      </c>
      <c r="R50" s="13">
        <v>1665.854</v>
      </c>
      <c r="S50" s="13">
        <v>2151.5970000000002</v>
      </c>
      <c r="T50" s="118">
        <v>1851.7059999999999</v>
      </c>
      <c r="U50" s="13">
        <v>3788.7466052718696</v>
      </c>
      <c r="V50" s="13">
        <v>888.54899999999998</v>
      </c>
      <c r="W50" s="13">
        <v>79283.845193460904</v>
      </c>
      <c r="X50" s="33">
        <v>96.569000000000003</v>
      </c>
    </row>
    <row r="51" spans="2:24">
      <c r="B51" s="2" t="s">
        <v>46</v>
      </c>
      <c r="C51" s="13">
        <v>251038</v>
      </c>
      <c r="D51" s="13">
        <v>282147</v>
      </c>
      <c r="E51" s="13">
        <v>270137</v>
      </c>
      <c r="F51" s="13">
        <v>220267.318</v>
      </c>
      <c r="G51" s="13">
        <v>276096</v>
      </c>
      <c r="H51" s="13">
        <v>252430</v>
      </c>
      <c r="I51" s="13">
        <v>275909</v>
      </c>
      <c r="J51" s="13">
        <v>257005.99999999997</v>
      </c>
      <c r="K51" s="13">
        <v>281130</v>
      </c>
      <c r="L51" s="13">
        <v>260811.55695812299</v>
      </c>
      <c r="M51" s="13">
        <v>284545</v>
      </c>
      <c r="N51" s="13">
        <v>304925</v>
      </c>
      <c r="O51" s="13">
        <v>317618.47767490498</v>
      </c>
      <c r="P51" s="13">
        <v>356524.631361735</v>
      </c>
      <c r="Q51" s="13">
        <v>365719.66390489799</v>
      </c>
      <c r="R51" s="13">
        <v>303614.71532350703</v>
      </c>
      <c r="S51" s="13">
        <v>335484</v>
      </c>
      <c r="T51" s="118">
        <v>337914.04979443201</v>
      </c>
      <c r="U51" s="13">
        <v>328140.00464881997</v>
      </c>
      <c r="V51" s="13">
        <v>290569.99672323104</v>
      </c>
      <c r="W51" s="13">
        <v>359596.24637772201</v>
      </c>
      <c r="X51" s="33">
        <v>300934.32177629502</v>
      </c>
    </row>
    <row r="52" spans="2:24" ht="13.5" thickBot="1">
      <c r="B52" s="18" t="s">
        <v>47</v>
      </c>
      <c r="C52" s="19">
        <f t="shared" ref="C52:J52" si="16">C37+C38+C39+C41+C42+C46</f>
        <v>7096742</v>
      </c>
      <c r="D52" s="19">
        <f t="shared" si="16"/>
        <v>6961751</v>
      </c>
      <c r="E52" s="19">
        <f t="shared" si="16"/>
        <v>6886483.0310000004</v>
      </c>
      <c r="F52" s="19">
        <f t="shared" si="16"/>
        <v>6882530.7479999997</v>
      </c>
      <c r="G52" s="19">
        <f t="shared" si="16"/>
        <v>6881855.8950000005</v>
      </c>
      <c r="H52" s="19">
        <f t="shared" si="16"/>
        <v>6975398</v>
      </c>
      <c r="I52" s="19">
        <f t="shared" si="16"/>
        <v>6866027</v>
      </c>
      <c r="J52" s="19">
        <f t="shared" si="16"/>
        <v>7061495.5789999999</v>
      </c>
      <c r="K52" s="19">
        <v>7377072</v>
      </c>
      <c r="L52" s="19">
        <v>7217340.4006723259</v>
      </c>
      <c r="M52" s="19">
        <v>7254756</v>
      </c>
      <c r="N52" s="19">
        <v>7223218</v>
      </c>
      <c r="O52" s="19">
        <v>7166796.0969468364</v>
      </c>
      <c r="P52" s="19">
        <v>7377473.4910884565</v>
      </c>
      <c r="Q52" s="19">
        <v>7295048.8291701311</v>
      </c>
      <c r="R52" s="19">
        <v>7219039.9122797865</v>
      </c>
      <c r="S52" s="19">
        <f>S37+S38+S39+S40+S41+S42+S46</f>
        <v>7447105.7960579395</v>
      </c>
      <c r="T52" s="112">
        <f t="shared" ref="T52" si="17">T37+T38+T39+T40+T41+T42+T46</f>
        <v>7426932.6354155997</v>
      </c>
      <c r="U52" s="19">
        <f>U37+U38+U39+U40+U41+U42+U46</f>
        <v>7465547.481399118</v>
      </c>
      <c r="V52" s="19">
        <v>7382922.2790257661</v>
      </c>
      <c r="W52" s="19">
        <v>7542500.1739646029</v>
      </c>
      <c r="X52" s="34">
        <f>X37+X38+X39+X41+X42+X46+X40</f>
        <v>7314494.4888360072</v>
      </c>
    </row>
    <row r="54" spans="2:24">
      <c r="X54" s="154"/>
    </row>
    <row r="55" spans="2:24">
      <c r="N55" s="8"/>
      <c r="O55" s="8"/>
      <c r="P55" s="8"/>
      <c r="Q55" s="8"/>
      <c r="R55" s="8"/>
      <c r="S55" s="8"/>
      <c r="U55" s="8"/>
      <c r="V55" s="8"/>
      <c r="W55" s="8"/>
      <c r="X55" s="8"/>
    </row>
    <row r="56" spans="2:24">
      <c r="N56" s="8"/>
      <c r="O56" s="8"/>
      <c r="P56" s="8"/>
      <c r="Q56" s="8"/>
      <c r="R56" s="8"/>
      <c r="S56" s="8"/>
      <c r="U56" s="8"/>
      <c r="V56" s="8"/>
      <c r="W56" s="8"/>
      <c r="X56" s="8"/>
    </row>
  </sheetData>
  <pageMargins left="0.70866141732283472" right="0.70866141732283472" top="0.74803149606299213" bottom="0.74803149606299213" header="0.31496062992125984" footer="0.31496062992125984"/>
  <pageSetup paperSize="9" scale="73" orientation="landscape" r:id="rId1"/>
  <ignoredErrors>
    <ignoredError sqref="C7:J7 U7 T8:U14 T7 T16:U52 T15 X7:X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75"/>
  <sheetViews>
    <sheetView showGridLines="0" zoomScale="90" zoomScaleNormal="90" workbookViewId="0">
      <pane xSplit="2" ySplit="3" topLeftCell="J4" activePane="bottomRight" state="frozen"/>
      <selection pane="topRight" activeCell="C1" sqref="C1"/>
      <selection pane="bottomLeft" activeCell="A4" sqref="A4"/>
      <selection pane="bottomRight" activeCell="B1" sqref="B1"/>
    </sheetView>
  </sheetViews>
  <sheetFormatPr baseColWidth="10" defaultColWidth="11.42578125" defaultRowHeight="12.75" outlineLevelCol="1"/>
  <cols>
    <col min="1" max="1" width="2.7109375" style="1" customWidth="1"/>
    <col min="2" max="2" width="50.85546875" style="1" customWidth="1"/>
    <col min="3" max="14" width="11.42578125" style="1" hidden="1" customWidth="1" outlineLevel="1"/>
    <col min="15" max="15" width="11.42578125" style="1" customWidth="1" collapsed="1"/>
    <col min="16" max="18" width="11.42578125" style="1" customWidth="1"/>
    <col min="19" max="19" width="11.42578125" style="1"/>
    <col min="20" max="20" width="11.42578125" style="1" customWidth="1"/>
    <col min="21" max="24" width="11.42578125" style="1"/>
    <col min="25" max="25" width="2.85546875" style="1" customWidth="1"/>
    <col min="26" max="27" width="11.42578125" style="1" customWidth="1"/>
    <col min="28" max="29" width="11.42578125" style="1"/>
    <col min="30" max="30" width="2.85546875" style="1" customWidth="1"/>
    <col min="31" max="16384" width="11.42578125" style="1"/>
  </cols>
  <sheetData>
    <row r="1" spans="2:29" ht="18">
      <c r="B1" s="5" t="s">
        <v>88</v>
      </c>
      <c r="Y1" s="3"/>
    </row>
    <row r="2" spans="2:29" s="3" customFormat="1">
      <c r="C2" s="4"/>
      <c r="E2" s="4"/>
      <c r="G2" s="4"/>
      <c r="J2" s="4"/>
      <c r="O2" s="4"/>
      <c r="P2" s="4"/>
      <c r="Q2" s="4"/>
      <c r="R2" s="4"/>
      <c r="Y2" s="1"/>
      <c r="AA2" s="4"/>
    </row>
    <row r="3" spans="2:29">
      <c r="B3" s="90" t="s">
        <v>68</v>
      </c>
      <c r="C3" s="91" t="s">
        <v>49</v>
      </c>
      <c r="D3" s="91" t="s">
        <v>50</v>
      </c>
      <c r="E3" s="91" t="s">
        <v>51</v>
      </c>
      <c r="F3" s="91" t="s">
        <v>52</v>
      </c>
      <c r="G3" s="91" t="s">
        <v>53</v>
      </c>
      <c r="H3" s="91" t="s">
        <v>54</v>
      </c>
      <c r="I3" s="91" t="s">
        <v>55</v>
      </c>
      <c r="J3" s="91" t="s">
        <v>56</v>
      </c>
      <c r="K3" s="91" t="s">
        <v>77</v>
      </c>
      <c r="L3" s="91" t="s">
        <v>120</v>
      </c>
      <c r="M3" s="91" t="s">
        <v>136</v>
      </c>
      <c r="N3" s="91" t="s">
        <v>138</v>
      </c>
      <c r="O3" s="91" t="s">
        <v>161</v>
      </c>
      <c r="P3" s="91" t="s">
        <v>162</v>
      </c>
      <c r="Q3" s="91" t="s">
        <v>164</v>
      </c>
      <c r="R3" s="91" t="s">
        <v>165</v>
      </c>
      <c r="S3" s="91" t="s">
        <v>168</v>
      </c>
      <c r="T3" s="91" t="s">
        <v>169</v>
      </c>
      <c r="U3" s="91" t="s">
        <v>170</v>
      </c>
      <c r="V3" s="91" t="s">
        <v>171</v>
      </c>
      <c r="W3" s="91" t="s">
        <v>181</v>
      </c>
      <c r="X3" s="70" t="s">
        <v>182</v>
      </c>
      <c r="Z3" s="91" t="s">
        <v>57</v>
      </c>
      <c r="AA3" s="91" t="s">
        <v>139</v>
      </c>
      <c r="AB3" s="91" t="s">
        <v>166</v>
      </c>
      <c r="AC3" s="91" t="s">
        <v>167</v>
      </c>
    </row>
    <row r="4" spans="2:29">
      <c r="B4" s="12" t="s">
        <v>67</v>
      </c>
      <c r="C4" s="13">
        <v>306935</v>
      </c>
      <c r="D4" s="13">
        <v>296103</v>
      </c>
      <c r="E4" s="13">
        <v>291071.52533693553</v>
      </c>
      <c r="F4" s="13">
        <v>291826.03346954793</v>
      </c>
      <c r="G4" s="13">
        <v>288540</v>
      </c>
      <c r="H4" s="13">
        <v>277200</v>
      </c>
      <c r="I4" s="13">
        <v>275766</v>
      </c>
      <c r="J4" s="13">
        <v>273633.75278010633</v>
      </c>
      <c r="K4" s="118">
        <v>282162</v>
      </c>
      <c r="L4" s="13">
        <v>283420.47478764958</v>
      </c>
      <c r="M4" s="13">
        <v>271598.19534778653</v>
      </c>
      <c r="N4" s="13">
        <v>272516.51730634575</v>
      </c>
      <c r="O4" s="13">
        <v>278416.98721812136</v>
      </c>
      <c r="P4" s="13">
        <v>282288.75677358097</v>
      </c>
      <c r="Q4" s="13">
        <v>292172.01932801353</v>
      </c>
      <c r="R4" s="13">
        <v>289731.03069760464</v>
      </c>
      <c r="S4" s="13">
        <v>299029.08645733114</v>
      </c>
      <c r="T4" s="118">
        <v>306267.48236676323</v>
      </c>
      <c r="U4" s="13">
        <v>312598.17313600593</v>
      </c>
      <c r="V4" s="13">
        <v>317701.84956122073</v>
      </c>
      <c r="W4" s="13">
        <v>301174.56693626888</v>
      </c>
      <c r="X4" s="33">
        <v>297912.01807133883</v>
      </c>
      <c r="Z4" s="13">
        <v>1115139.7527801064</v>
      </c>
      <c r="AA4" s="13">
        <v>1109697.1874417819</v>
      </c>
      <c r="AB4" s="13">
        <v>1142608.2504273101</v>
      </c>
      <c r="AC4" s="13">
        <v>1235596.5915213211</v>
      </c>
    </row>
    <row r="5" spans="2:29">
      <c r="B5" s="14" t="s">
        <v>81</v>
      </c>
      <c r="C5" s="15">
        <v>36717</v>
      </c>
      <c r="D5" s="15">
        <v>29885</v>
      </c>
      <c r="E5" s="15">
        <v>30969.801257442887</v>
      </c>
      <c r="F5" s="15">
        <v>27978.631691434872</v>
      </c>
      <c r="G5" s="15">
        <v>36324</v>
      </c>
      <c r="H5" s="15">
        <v>32780</v>
      </c>
      <c r="I5" s="15">
        <v>30842</v>
      </c>
      <c r="J5" s="15">
        <v>28848.909799212808</v>
      </c>
      <c r="K5" s="119">
        <v>36587</v>
      </c>
      <c r="L5" s="15">
        <v>31972.503474127298</v>
      </c>
      <c r="M5" s="15">
        <v>30412.283903576914</v>
      </c>
      <c r="N5" s="15">
        <v>29942.049346085274</v>
      </c>
      <c r="O5" s="15">
        <v>38025.795229952251</v>
      </c>
      <c r="P5" s="15">
        <v>30915.652991558549</v>
      </c>
      <c r="Q5" s="15">
        <v>33108.407289610754</v>
      </c>
      <c r="R5" s="15">
        <v>30370.307551227335</v>
      </c>
      <c r="S5" s="15">
        <v>37922.9051823224</v>
      </c>
      <c r="T5" s="119">
        <v>36215.413368845911</v>
      </c>
      <c r="U5" s="15">
        <v>32995.132974939785</v>
      </c>
      <c r="V5" s="15">
        <v>32981.667467381965</v>
      </c>
      <c r="W5" s="15">
        <v>41293.238213513047</v>
      </c>
      <c r="X5" s="35">
        <v>34224.435172212761</v>
      </c>
      <c r="Z5" s="15">
        <v>128794.90979921281</v>
      </c>
      <c r="AA5" s="15">
        <v>128913.83672378949</v>
      </c>
      <c r="AB5" s="15">
        <v>132419.4539141804</v>
      </c>
      <c r="AC5" s="15">
        <v>140115.11899349006</v>
      </c>
    </row>
    <row r="6" spans="2:29">
      <c r="B6" s="14" t="s">
        <v>58</v>
      </c>
      <c r="C6" s="15">
        <v>18234</v>
      </c>
      <c r="D6" s="15">
        <v>17396</v>
      </c>
      <c r="E6" s="15">
        <v>17827.924443122807</v>
      </c>
      <c r="F6" s="15">
        <v>17141.190390158394</v>
      </c>
      <c r="G6" s="15">
        <v>17356</v>
      </c>
      <c r="H6" s="15">
        <v>17503</v>
      </c>
      <c r="I6" s="15">
        <v>17836</v>
      </c>
      <c r="J6" s="15">
        <v>17924</v>
      </c>
      <c r="K6" s="119">
        <v>18477</v>
      </c>
      <c r="L6" s="15">
        <v>17563.231861527333</v>
      </c>
      <c r="M6" s="15">
        <v>17810.478761266029</v>
      </c>
      <c r="N6" s="15">
        <v>18192.017111915447</v>
      </c>
      <c r="O6" s="15">
        <v>17026.019131625133</v>
      </c>
      <c r="P6" s="15">
        <v>16560.585644805233</v>
      </c>
      <c r="Q6" s="15">
        <v>16113.301206017619</v>
      </c>
      <c r="R6" s="15">
        <v>17013.023394807809</v>
      </c>
      <c r="S6" s="15">
        <v>16957.03777397062</v>
      </c>
      <c r="T6" s="119">
        <v>16345.454711675153</v>
      </c>
      <c r="U6" s="15">
        <v>15160.881497770337</v>
      </c>
      <c r="V6" s="15">
        <v>15642.910786173379</v>
      </c>
      <c r="W6" s="15">
        <v>16030.274903758285</v>
      </c>
      <c r="X6" s="35">
        <v>12536.819211837837</v>
      </c>
      <c r="Z6" s="15">
        <v>70619</v>
      </c>
      <c r="AA6" s="15">
        <v>72042.727734708809</v>
      </c>
      <c r="AB6" s="15">
        <v>66713.161238783126</v>
      </c>
      <c r="AC6" s="15">
        <v>64106.284769589489</v>
      </c>
    </row>
    <row r="7" spans="2:29">
      <c r="B7" s="27" t="s">
        <v>185</v>
      </c>
      <c r="C7" s="28">
        <v>27699</v>
      </c>
      <c r="D7" s="28">
        <v>27349</v>
      </c>
      <c r="E7" s="28">
        <v>26161.11641373278</v>
      </c>
      <c r="F7" s="28">
        <v>26236.980268408788</v>
      </c>
      <c r="G7" s="28">
        <v>22806</v>
      </c>
      <c r="H7" s="28">
        <v>24219</v>
      </c>
      <c r="I7" s="28">
        <v>24222</v>
      </c>
      <c r="J7" s="28">
        <v>25496</v>
      </c>
      <c r="K7" s="125">
        <v>11082.948531004378</v>
      </c>
      <c r="L7" s="28">
        <v>10472.196182103176</v>
      </c>
      <c r="M7" s="28">
        <v>9627.7892680422774</v>
      </c>
      <c r="N7" s="28">
        <v>13095.701227957677</v>
      </c>
      <c r="O7" s="28">
        <v>10554.172352684178</v>
      </c>
      <c r="P7" s="28">
        <v>11175.530593554307</v>
      </c>
      <c r="Q7" s="28">
        <v>9317.6360229115344</v>
      </c>
      <c r="R7" s="28">
        <v>11948.066322325336</v>
      </c>
      <c r="S7" s="28">
        <v>11558.168367110804</v>
      </c>
      <c r="T7" s="125">
        <v>8284.4238243172731</v>
      </c>
      <c r="U7" s="28">
        <v>10113.115019155557</v>
      </c>
      <c r="V7" s="28">
        <v>11314.650144042425</v>
      </c>
      <c r="W7" s="28">
        <v>11951.852224107521</v>
      </c>
      <c r="X7" s="36">
        <v>9495.8920579979294</v>
      </c>
      <c r="Z7" s="28">
        <v>96743</v>
      </c>
      <c r="AA7" s="28">
        <v>44278.63520910751</v>
      </c>
      <c r="AB7" s="28">
        <v>42995.405291475356</v>
      </c>
      <c r="AC7" s="28">
        <v>41270.35735462606</v>
      </c>
    </row>
    <row r="8" spans="2:29" ht="13.5" thickBot="1">
      <c r="B8" s="18" t="s">
        <v>73</v>
      </c>
      <c r="C8" s="19">
        <f>SUM(C4:C7)</f>
        <v>389585</v>
      </c>
      <c r="D8" s="19">
        <f t="shared" ref="D8:J8" si="0">SUM(D4:D7)</f>
        <v>370733</v>
      </c>
      <c r="E8" s="19">
        <f t="shared" si="0"/>
        <v>366030.36745123402</v>
      </c>
      <c r="F8" s="19">
        <f t="shared" si="0"/>
        <v>363182.83581954997</v>
      </c>
      <c r="G8" s="19">
        <f t="shared" si="0"/>
        <v>365026</v>
      </c>
      <c r="H8" s="19">
        <f t="shared" si="0"/>
        <v>351702</v>
      </c>
      <c r="I8" s="19">
        <f t="shared" si="0"/>
        <v>348666</v>
      </c>
      <c r="J8" s="19">
        <f t="shared" si="0"/>
        <v>345902.66257931915</v>
      </c>
      <c r="K8" s="112">
        <f t="shared" ref="K8:M8" si="1">SUM(K4:K7)</f>
        <v>348308.94853100437</v>
      </c>
      <c r="L8" s="19">
        <f t="shared" si="1"/>
        <v>343428.40630540735</v>
      </c>
      <c r="M8" s="19">
        <f t="shared" si="1"/>
        <v>329448.74728067173</v>
      </c>
      <c r="N8" s="19">
        <f>SUM(N4:N7)</f>
        <v>333746.28499230416</v>
      </c>
      <c r="O8" s="19">
        <v>344022.97393238294</v>
      </c>
      <c r="P8" s="19">
        <v>340940.52600349905</v>
      </c>
      <c r="Q8" s="19">
        <v>350711.36384655343</v>
      </c>
      <c r="R8" s="19">
        <v>349062.42796596512</v>
      </c>
      <c r="S8" s="19">
        <f t="shared" ref="S8" si="2">SUM(S4:S7)</f>
        <v>365467.19778073498</v>
      </c>
      <c r="T8" s="112">
        <f t="shared" ref="T8:U8" si="3">SUM(T4:T7)</f>
        <v>367112.77427160158</v>
      </c>
      <c r="U8" s="19">
        <f t="shared" si="3"/>
        <v>370867.30262787157</v>
      </c>
      <c r="V8" s="19">
        <v>377641.07795881853</v>
      </c>
      <c r="W8" s="19">
        <v>370449.93227764778</v>
      </c>
      <c r="X8" s="34">
        <f t="shared" ref="X8" si="4">SUM(X4:X7)</f>
        <v>354169.16451338737</v>
      </c>
      <c r="Z8" s="19">
        <v>1411296.6625793192</v>
      </c>
      <c r="AA8" s="19">
        <v>1354932.3871093879</v>
      </c>
      <c r="AB8" s="19">
        <v>1384736.2708717489</v>
      </c>
      <c r="AC8" s="19">
        <v>1481088.3526390267</v>
      </c>
    </row>
    <row r="9" spans="2:29">
      <c r="B9" s="20" t="s">
        <v>59</v>
      </c>
      <c r="C9" s="21">
        <v>12960</v>
      </c>
      <c r="D9" s="21">
        <v>15236</v>
      </c>
      <c r="E9" s="21">
        <v>12281.735791515981</v>
      </c>
      <c r="F9" s="21">
        <v>12612.815588962672</v>
      </c>
      <c r="G9" s="21">
        <v>10766</v>
      </c>
      <c r="H9" s="21">
        <v>13813</v>
      </c>
      <c r="I9" s="21">
        <v>18504</v>
      </c>
      <c r="J9" s="21">
        <v>4949.4028245026348</v>
      </c>
      <c r="K9" s="126">
        <v>5630</v>
      </c>
      <c r="L9" s="21">
        <v>20228.097987411798</v>
      </c>
      <c r="M9" s="21">
        <v>18865.7121726802</v>
      </c>
      <c r="N9" s="21">
        <v>10557.188285053075</v>
      </c>
      <c r="O9" s="21">
        <v>8283.6354272707558</v>
      </c>
      <c r="P9" s="21">
        <v>4630.849355345963</v>
      </c>
      <c r="Q9" s="21">
        <v>29564.030744831711</v>
      </c>
      <c r="R9" s="21">
        <v>8644.3856978399417</v>
      </c>
      <c r="S9" s="21">
        <v>5131.8085352686867</v>
      </c>
      <c r="T9" s="126">
        <v>11493.285343667227</v>
      </c>
      <c r="U9" s="21">
        <v>11762.854616093467</v>
      </c>
      <c r="V9" s="21">
        <v>8552.5078849490055</v>
      </c>
      <c r="W9" s="21">
        <v>2679.3833194599451</v>
      </c>
      <c r="X9" s="37">
        <v>14053.059477466444</v>
      </c>
      <c r="Z9" s="21">
        <v>48032.402824502635</v>
      </c>
      <c r="AA9" s="21">
        <v>55280.998445145073</v>
      </c>
      <c r="AB9" s="21">
        <v>51123.148409007161</v>
      </c>
      <c r="AC9" s="21">
        <v>36940.456379978386</v>
      </c>
    </row>
    <row r="10" spans="2:29">
      <c r="B10" s="16" t="s">
        <v>48</v>
      </c>
      <c r="C10" s="17">
        <v>-630</v>
      </c>
      <c r="D10" s="17">
        <v>-1272</v>
      </c>
      <c r="E10" s="17">
        <v>-959.0541072094602</v>
      </c>
      <c r="F10" s="17">
        <v>-1835.058616517771</v>
      </c>
      <c r="G10" s="17">
        <v>-951</v>
      </c>
      <c r="H10" s="17">
        <v>-1212</v>
      </c>
      <c r="I10" s="17">
        <v>-771</v>
      </c>
      <c r="J10" s="17">
        <v>-1288.0675011400999</v>
      </c>
      <c r="K10" s="113">
        <v>-895</v>
      </c>
      <c r="L10" s="17">
        <v>-1559</v>
      </c>
      <c r="M10" s="17">
        <v>-1101</v>
      </c>
      <c r="N10" s="17">
        <v>-928.1448121548483</v>
      </c>
      <c r="O10" s="17">
        <v>-849.34499999999991</v>
      </c>
      <c r="P10" s="17">
        <v>-895.25280464722016</v>
      </c>
      <c r="Q10" s="17">
        <v>281.70835438268068</v>
      </c>
      <c r="R10" s="17">
        <v>-660.33337289323663</v>
      </c>
      <c r="S10" s="17">
        <v>-552.97200000000009</v>
      </c>
      <c r="T10" s="113">
        <v>-605.02903664257963</v>
      </c>
      <c r="U10" s="17">
        <v>-920.32604322554664</v>
      </c>
      <c r="V10" s="17">
        <v>274.7036158631613</v>
      </c>
      <c r="W10" s="17">
        <v>55.96102812261006</v>
      </c>
      <c r="X10" s="38">
        <v>107.53022230411921</v>
      </c>
      <c r="Z10" s="17">
        <v>-4222.0675011400999</v>
      </c>
      <c r="AA10" s="17">
        <v>-4483.1448121548483</v>
      </c>
      <c r="AB10" s="17">
        <v>-2122.222823157776</v>
      </c>
      <c r="AC10" s="17">
        <v>-1803.6234640049652</v>
      </c>
    </row>
    <row r="11" spans="2:29" ht="13.5" thickBot="1">
      <c r="B11" s="31" t="s">
        <v>78</v>
      </c>
      <c r="C11" s="32">
        <f>+C8+C9+C10</f>
        <v>401915</v>
      </c>
      <c r="D11" s="32">
        <f t="shared" ref="D11:N11" si="5">+D8+D9+D10</f>
        <v>384697</v>
      </c>
      <c r="E11" s="32">
        <f t="shared" si="5"/>
        <v>377353.04913554055</v>
      </c>
      <c r="F11" s="32">
        <f t="shared" si="5"/>
        <v>373960.59279199492</v>
      </c>
      <c r="G11" s="32">
        <f t="shared" si="5"/>
        <v>374841</v>
      </c>
      <c r="H11" s="32">
        <f t="shared" si="5"/>
        <v>364303</v>
      </c>
      <c r="I11" s="32">
        <f t="shared" si="5"/>
        <v>366399</v>
      </c>
      <c r="J11" s="32">
        <f t="shared" si="5"/>
        <v>349563.99790268164</v>
      </c>
      <c r="K11" s="114">
        <f t="shared" si="5"/>
        <v>353043.94853100437</v>
      </c>
      <c r="L11" s="32">
        <f t="shared" si="5"/>
        <v>362097.50429281913</v>
      </c>
      <c r="M11" s="32">
        <f t="shared" si="5"/>
        <v>347213.45945335191</v>
      </c>
      <c r="N11" s="32">
        <f t="shared" si="5"/>
        <v>343375.32846520236</v>
      </c>
      <c r="O11" s="32">
        <v>351457.26435965375</v>
      </c>
      <c r="P11" s="32">
        <v>344676.12255419779</v>
      </c>
      <c r="Q11" s="32">
        <v>380557.10294576781</v>
      </c>
      <c r="R11" s="32">
        <v>357046.48029091186</v>
      </c>
      <c r="S11" s="32">
        <f t="shared" ref="S11:U11" si="6">+S8+S9+S10</f>
        <v>370046.03431600367</v>
      </c>
      <c r="T11" s="114">
        <f t="shared" si="6"/>
        <v>378001.0305786262</v>
      </c>
      <c r="U11" s="32">
        <f t="shared" si="6"/>
        <v>381709.83120073949</v>
      </c>
      <c r="V11" s="32">
        <v>386468.28945963067</v>
      </c>
      <c r="W11" s="32">
        <v>373185.27662523038</v>
      </c>
      <c r="X11" s="39">
        <f t="shared" ref="X11" si="7">+X8+X9+X10</f>
        <v>368329.75421315792</v>
      </c>
      <c r="Z11" s="32">
        <v>1455106.9979026818</v>
      </c>
      <c r="AA11" s="32">
        <v>1405730.2407423782</v>
      </c>
      <c r="AB11" s="32">
        <v>1433737.1964575984</v>
      </c>
      <c r="AC11" s="32">
        <v>1516225.1855550001</v>
      </c>
    </row>
    <row r="12" spans="2:29">
      <c r="B12" s="22" t="s">
        <v>60</v>
      </c>
      <c r="C12" s="23">
        <v>-152746</v>
      </c>
      <c r="D12" s="23">
        <v>-156403</v>
      </c>
      <c r="E12" s="23">
        <v>-146235.42553667718</v>
      </c>
      <c r="F12" s="23">
        <v>-149959.57446332282</v>
      </c>
      <c r="G12" s="23">
        <v>-155738</v>
      </c>
      <c r="H12" s="23">
        <v>-194329</v>
      </c>
      <c r="I12" s="23">
        <v>-186449</v>
      </c>
      <c r="J12" s="23">
        <v>-169139</v>
      </c>
      <c r="K12" s="109">
        <v>-163153.87167156499</v>
      </c>
      <c r="L12" s="23">
        <v>-153626.8200032466</v>
      </c>
      <c r="M12" s="23">
        <v>-116907.03327995754</v>
      </c>
      <c r="N12" s="23">
        <v>-137175.59228299884</v>
      </c>
      <c r="O12" s="23">
        <v>-110443.92990653569</v>
      </c>
      <c r="P12" s="23">
        <v>-127101.97492022195</v>
      </c>
      <c r="Q12" s="23">
        <v>-135719.0298941815</v>
      </c>
      <c r="R12" s="23">
        <v>-131244.63210155582</v>
      </c>
      <c r="S12" s="23">
        <v>-119038.37599631275</v>
      </c>
      <c r="T12" s="109">
        <v>-128329.41740629975</v>
      </c>
      <c r="U12" s="23">
        <v>-143406.11164899275</v>
      </c>
      <c r="V12" s="23">
        <v>-145473.44564787491</v>
      </c>
      <c r="W12" s="23">
        <v>-166198.48090690013</v>
      </c>
      <c r="X12" s="40">
        <v>-187076.16431116848</v>
      </c>
      <c r="Z12" s="23">
        <v>-705655</v>
      </c>
      <c r="AA12" s="23">
        <v>-570863.31723776797</v>
      </c>
      <c r="AB12" s="23">
        <v>-504509.25849730655</v>
      </c>
      <c r="AC12" s="23">
        <v>-536247.35069948016</v>
      </c>
    </row>
    <row r="13" spans="2:29">
      <c r="B13" s="22" t="s">
        <v>192</v>
      </c>
      <c r="C13" s="23">
        <v>-3328</v>
      </c>
      <c r="D13" s="23">
        <v>-3406</v>
      </c>
      <c r="E13" s="23">
        <v>-3364.2824620585088</v>
      </c>
      <c r="F13" s="23">
        <v>-3995.6481484480209</v>
      </c>
      <c r="G13" s="23">
        <v>-3511.8759837726616</v>
      </c>
      <c r="H13" s="23">
        <v>-3466.1240162273384</v>
      </c>
      <c r="I13" s="23">
        <v>-3156</v>
      </c>
      <c r="J13" s="23">
        <v>-3059.0757993688658</v>
      </c>
      <c r="K13" s="109">
        <v>-3307</v>
      </c>
      <c r="L13" s="23">
        <v>-3228.3822078903986</v>
      </c>
      <c r="M13" s="23">
        <v>-3543.4601378676134</v>
      </c>
      <c r="N13" s="23">
        <v>-3700.0842256024262</v>
      </c>
      <c r="O13" s="23">
        <v>-3383.5416978131498</v>
      </c>
      <c r="P13" s="23">
        <v>-2512.9814835840016</v>
      </c>
      <c r="Q13" s="23">
        <v>-3914.5420470693507</v>
      </c>
      <c r="R13" s="23">
        <v>-3740.2619942828314</v>
      </c>
      <c r="S13" s="23">
        <v>-3411.8970392878373</v>
      </c>
      <c r="T13" s="109">
        <v>-3357.827508509391</v>
      </c>
      <c r="U13" s="23">
        <v>-3423.1599779398639</v>
      </c>
      <c r="V13" s="23">
        <v>-3549.0537296912771</v>
      </c>
      <c r="W13" s="23">
        <v>-3308.9093609392571</v>
      </c>
      <c r="X13" s="40">
        <v>-3286.8501934239735</v>
      </c>
      <c r="Z13" s="23">
        <v>-13193.075799368866</v>
      </c>
      <c r="AA13" s="23">
        <v>-13778.926571360438</v>
      </c>
      <c r="AB13" s="23">
        <v>-13551.627222749334</v>
      </c>
      <c r="AC13" s="23">
        <v>-13741.938255428369</v>
      </c>
    </row>
    <row r="14" spans="2:29">
      <c r="B14" s="22" t="s">
        <v>186</v>
      </c>
      <c r="C14" s="23">
        <v>-11532</v>
      </c>
      <c r="D14" s="23">
        <v>-12276</v>
      </c>
      <c r="E14" s="23">
        <v>-10931.624608490412</v>
      </c>
      <c r="F14" s="23">
        <v>-10152.602567684502</v>
      </c>
      <c r="G14" s="23">
        <v>-14117.883473324002</v>
      </c>
      <c r="H14" s="23">
        <v>-7368.1165266759981</v>
      </c>
      <c r="I14" s="23">
        <v>-10522</v>
      </c>
      <c r="J14" s="23">
        <v>-12371.453479127529</v>
      </c>
      <c r="K14" s="109">
        <v>-10665</v>
      </c>
      <c r="L14" s="23">
        <v>-18264.663484108016</v>
      </c>
      <c r="M14" s="23">
        <v>-10789.914986378077</v>
      </c>
      <c r="N14" s="23">
        <v>-13410.172027569017</v>
      </c>
      <c r="O14" s="23">
        <v>-17582.219989143661</v>
      </c>
      <c r="P14" s="23">
        <v>-9187.6061007451208</v>
      </c>
      <c r="Q14" s="23">
        <v>-13063.801908165453</v>
      </c>
      <c r="R14" s="23">
        <v>-37903.613712061364</v>
      </c>
      <c r="S14" s="23">
        <v>-19189.738411147882</v>
      </c>
      <c r="T14" s="109">
        <v>-18015.26559633451</v>
      </c>
      <c r="U14" s="23">
        <v>-18785.259620036522</v>
      </c>
      <c r="V14" s="23">
        <v>-19208.094077554517</v>
      </c>
      <c r="W14" s="23">
        <v>-19757.322908573682</v>
      </c>
      <c r="X14" s="40">
        <v>-19499.057465618498</v>
      </c>
      <c r="Z14" s="23">
        <v>-44379.453479127529</v>
      </c>
      <c r="AA14" s="23">
        <v>-53129.750498055109</v>
      </c>
      <c r="AB14" s="23">
        <v>-77738.9457101156</v>
      </c>
      <c r="AC14" s="23">
        <v>-75198.357705073431</v>
      </c>
    </row>
    <row r="15" spans="2:29">
      <c r="B15" s="16" t="s">
        <v>69</v>
      </c>
      <c r="C15" s="17">
        <v>54959</v>
      </c>
      <c r="D15" s="17">
        <v>52831</v>
      </c>
      <c r="E15" s="17">
        <v>55359.733616183032</v>
      </c>
      <c r="F15" s="17">
        <v>51150.266383816968</v>
      </c>
      <c r="G15" s="17">
        <v>57399.277822335076</v>
      </c>
      <c r="H15" s="17">
        <v>76135.722177664924</v>
      </c>
      <c r="I15" s="17">
        <v>57017</v>
      </c>
      <c r="J15" s="17">
        <v>49388</v>
      </c>
      <c r="K15" s="113">
        <v>69692</v>
      </c>
      <c r="L15" s="17">
        <v>63145.953112450225</v>
      </c>
      <c r="M15" s="17">
        <v>56801.780362565129</v>
      </c>
      <c r="N15" s="17">
        <v>85935.266524984647</v>
      </c>
      <c r="O15" s="17">
        <v>63297.216705786588</v>
      </c>
      <c r="P15" s="17">
        <v>64734.209019242349</v>
      </c>
      <c r="Q15" s="17">
        <v>71702.654732316689</v>
      </c>
      <c r="R15" s="17">
        <v>65679.349459331963</v>
      </c>
      <c r="S15" s="17">
        <v>60063.049729355436</v>
      </c>
      <c r="T15" s="113">
        <v>65345.534919681901</v>
      </c>
      <c r="U15" s="17">
        <v>74857.864524560515</v>
      </c>
      <c r="V15" s="17">
        <v>75355.497262660996</v>
      </c>
      <c r="W15" s="17">
        <v>73099.283522753743</v>
      </c>
      <c r="X15" s="38">
        <v>158888.67034898337</v>
      </c>
      <c r="Z15" s="17">
        <v>239940</v>
      </c>
      <c r="AA15" s="17">
        <v>275575</v>
      </c>
      <c r="AB15" s="17">
        <v>265413.1569166776</v>
      </c>
      <c r="AC15" s="17">
        <v>275621.94643625885</v>
      </c>
    </row>
    <row r="16" spans="2:29">
      <c r="B16" s="16" t="s">
        <v>70</v>
      </c>
      <c r="C16" s="17">
        <v>-68082</v>
      </c>
      <c r="D16" s="17">
        <v>-65442</v>
      </c>
      <c r="E16" s="17">
        <v>-68223.496269802097</v>
      </c>
      <c r="F16" s="17">
        <v>-63962.503730197903</v>
      </c>
      <c r="G16" s="17">
        <v>-68849.676618137571</v>
      </c>
      <c r="H16" s="17">
        <v>-64084.323381862429</v>
      </c>
      <c r="I16" s="17">
        <v>-65304</v>
      </c>
      <c r="J16" s="17">
        <v>-59301</v>
      </c>
      <c r="K16" s="113">
        <v>-74271</v>
      </c>
      <c r="L16" s="17">
        <v>-75801.09768460333</v>
      </c>
      <c r="M16" s="17">
        <v>-73543.679433418089</v>
      </c>
      <c r="N16" s="17">
        <v>-77929.222881978581</v>
      </c>
      <c r="O16" s="17">
        <v>-79839.734298831958</v>
      </c>
      <c r="P16" s="17">
        <v>-82137.728579849849</v>
      </c>
      <c r="Q16" s="17">
        <v>-84506.098006110871</v>
      </c>
      <c r="R16" s="17">
        <v>-81057.950859491422</v>
      </c>
      <c r="S16" s="17">
        <v>-86688.476001431773</v>
      </c>
      <c r="T16" s="113">
        <v>-88483.392098955999</v>
      </c>
      <c r="U16" s="17">
        <v>-89897.546442136954</v>
      </c>
      <c r="V16" s="17">
        <v>-88515.162098209024</v>
      </c>
      <c r="W16" s="17">
        <v>-81885.779393364443</v>
      </c>
      <c r="X16" s="38">
        <v>-156071.44998914236</v>
      </c>
      <c r="Z16" s="17">
        <v>-257539</v>
      </c>
      <c r="AA16" s="17">
        <v>-301545</v>
      </c>
      <c r="AB16" s="17">
        <v>-327541.23793082935</v>
      </c>
      <c r="AC16" s="17">
        <v>-353584.57664073375</v>
      </c>
    </row>
    <row r="17" spans="2:29" ht="13.5" thickBot="1">
      <c r="B17" s="18" t="s">
        <v>79</v>
      </c>
      <c r="C17" s="19">
        <f>C15+C16</f>
        <v>-13123</v>
      </c>
      <c r="D17" s="19">
        <f t="shared" ref="D17:M17" si="8">D15+D16</f>
        <v>-12611</v>
      </c>
      <c r="E17" s="19">
        <f t="shared" si="8"/>
        <v>-12863.762653619066</v>
      </c>
      <c r="F17" s="19">
        <f t="shared" si="8"/>
        <v>-12812.237346380934</v>
      </c>
      <c r="G17" s="19">
        <f t="shared" si="8"/>
        <v>-11450.398795802495</v>
      </c>
      <c r="H17" s="19">
        <f t="shared" si="8"/>
        <v>12051.398795802495</v>
      </c>
      <c r="I17" s="19">
        <f t="shared" si="8"/>
        <v>-8287</v>
      </c>
      <c r="J17" s="19">
        <f t="shared" si="8"/>
        <v>-9913</v>
      </c>
      <c r="K17" s="112">
        <f t="shared" si="8"/>
        <v>-4579</v>
      </c>
      <c r="L17" s="19">
        <f t="shared" si="8"/>
        <v>-12655.144572153105</v>
      </c>
      <c r="M17" s="19">
        <f t="shared" si="8"/>
        <v>-16741.89907085296</v>
      </c>
      <c r="N17" s="19">
        <v>8005.6116315669678</v>
      </c>
      <c r="O17" s="19">
        <v>-16542.51759304537</v>
      </c>
      <c r="P17" s="19">
        <v>-17403.519560607499</v>
      </c>
      <c r="Q17" s="19">
        <v>-12803.443273794182</v>
      </c>
      <c r="R17" s="19">
        <v>-15378.601400159459</v>
      </c>
      <c r="S17" s="19">
        <f t="shared" ref="S17:U17" si="9">S15+S16</f>
        <v>-26625.426272076336</v>
      </c>
      <c r="T17" s="112">
        <f t="shared" si="9"/>
        <v>-23137.857179274099</v>
      </c>
      <c r="U17" s="19">
        <f t="shared" si="9"/>
        <v>-15039.681917576439</v>
      </c>
      <c r="V17" s="19">
        <v>-13159.664835548028</v>
      </c>
      <c r="W17" s="19">
        <v>-8786.4958706106991</v>
      </c>
      <c r="X17" s="34">
        <f t="shared" ref="X17" si="10">X15+X16</f>
        <v>2817.2203598410124</v>
      </c>
      <c r="Z17" s="19">
        <v>-17599</v>
      </c>
      <c r="AA17" s="19">
        <v>-25970</v>
      </c>
      <c r="AB17" s="19">
        <v>-62128.081014151743</v>
      </c>
      <c r="AC17" s="19">
        <v>-77962.630204474903</v>
      </c>
    </row>
    <row r="18" spans="2:29">
      <c r="B18" s="22" t="s">
        <v>61</v>
      </c>
      <c r="C18" s="23">
        <v>-74918</v>
      </c>
      <c r="D18" s="23">
        <v>-64165</v>
      </c>
      <c r="E18" s="23">
        <v>-68706.392977384152</v>
      </c>
      <c r="F18" s="23">
        <v>-66258.807278489214</v>
      </c>
      <c r="G18" s="23">
        <v>-62726.8880761568</v>
      </c>
      <c r="H18" s="23">
        <v>-63599.1119238432</v>
      </c>
      <c r="I18" s="23">
        <v>-65063</v>
      </c>
      <c r="J18" s="23">
        <v>-63900</v>
      </c>
      <c r="K18" s="109">
        <v>-63603</v>
      </c>
      <c r="L18" s="23">
        <v>-61977.190997006328</v>
      </c>
      <c r="M18" s="23">
        <v>-67045.391257643452</v>
      </c>
      <c r="N18" s="23">
        <v>-69981.828452827642</v>
      </c>
      <c r="O18" s="23">
        <v>-60468.81624418265</v>
      </c>
      <c r="P18" s="23">
        <v>-56983.584883146956</v>
      </c>
      <c r="Q18" s="23">
        <v>-65171.385572171959</v>
      </c>
      <c r="R18" s="23">
        <v>-60611.724962311535</v>
      </c>
      <c r="S18" s="23">
        <v>-61883.127138689953</v>
      </c>
      <c r="T18" s="109">
        <v>-61263.355647510522</v>
      </c>
      <c r="U18" s="23">
        <v>-61409.084534850488</v>
      </c>
      <c r="V18" s="23">
        <v>-58119.028040716425</v>
      </c>
      <c r="W18" s="23">
        <v>-58417.006513245185</v>
      </c>
      <c r="X18" s="40">
        <v>-58201.223091195861</v>
      </c>
      <c r="Z18" s="23">
        <v>-255289</v>
      </c>
      <c r="AA18" s="23">
        <v>-262607.41070747742</v>
      </c>
      <c r="AB18" s="23">
        <v>-243235.5116618131</v>
      </c>
      <c r="AC18" s="23">
        <v>-242674.59536176739</v>
      </c>
    </row>
    <row r="19" spans="2:29">
      <c r="B19" s="22" t="s">
        <v>62</v>
      </c>
      <c r="C19" s="23">
        <v>-63404</v>
      </c>
      <c r="D19" s="23">
        <v>-71888</v>
      </c>
      <c r="E19" s="23">
        <v>-67444.483005865215</v>
      </c>
      <c r="F19" s="23">
        <v>-67219.874524275452</v>
      </c>
      <c r="G19" s="23">
        <v>-65764.264046362397</v>
      </c>
      <c r="H19" s="23">
        <v>-74410.735953637603</v>
      </c>
      <c r="I19" s="23">
        <v>-67845</v>
      </c>
      <c r="J19" s="23">
        <v>-67075</v>
      </c>
      <c r="K19" s="109">
        <v>-64695</v>
      </c>
      <c r="L19" s="23">
        <v>-67305.173147359979</v>
      </c>
      <c r="M19" s="23">
        <v>-58402.580233458022</v>
      </c>
      <c r="N19" s="23">
        <v>-63129.224133515992</v>
      </c>
      <c r="O19" s="23">
        <v>-60785.557486389196</v>
      </c>
      <c r="P19" s="23">
        <v>-65908.190137195823</v>
      </c>
      <c r="Q19" s="23">
        <v>-71413.859811269998</v>
      </c>
      <c r="R19" s="23">
        <v>-43028.604313474003</v>
      </c>
      <c r="S19" s="23">
        <v>-66332.970104831606</v>
      </c>
      <c r="T19" s="109">
        <v>-68676.426875914403</v>
      </c>
      <c r="U19" s="23">
        <v>-63620.644766485988</v>
      </c>
      <c r="V19" s="23">
        <v>-76153.976236165996</v>
      </c>
      <c r="W19" s="23">
        <v>-69693.944856565096</v>
      </c>
      <c r="X19" s="40">
        <v>-62926.752272061916</v>
      </c>
      <c r="Z19" s="23">
        <v>-275095</v>
      </c>
      <c r="AA19" s="23">
        <v>-253531.97751433399</v>
      </c>
      <c r="AB19" s="23">
        <v>-241136.384895689</v>
      </c>
      <c r="AC19" s="23">
        <v>-274784.01798339799</v>
      </c>
    </row>
    <row r="20" spans="2:29">
      <c r="B20" s="22" t="s">
        <v>191</v>
      </c>
      <c r="C20" s="23">
        <v>-20241</v>
      </c>
      <c r="D20" s="23">
        <v>-20818</v>
      </c>
      <c r="E20" s="23">
        <v>-17036.214249345045</v>
      </c>
      <c r="F20" s="23">
        <v>-23556.723228524839</v>
      </c>
      <c r="G20" s="23">
        <v>-24269.021706716314</v>
      </c>
      <c r="H20" s="23">
        <v>-16930.978293283686</v>
      </c>
      <c r="I20" s="23">
        <v>-20078</v>
      </c>
      <c r="J20" s="23">
        <v>-21726</v>
      </c>
      <c r="K20" s="109">
        <v>-22912</v>
      </c>
      <c r="L20" s="23">
        <v>-17777.234316634058</v>
      </c>
      <c r="M20" s="23">
        <v>-20699.514044668678</v>
      </c>
      <c r="N20" s="23">
        <v>-9427.5266895657769</v>
      </c>
      <c r="O20" s="23">
        <v>-21574.760485195678</v>
      </c>
      <c r="P20" s="23">
        <v>-25054.014233485766</v>
      </c>
      <c r="Q20" s="23">
        <v>-14416.434988594003</v>
      </c>
      <c r="R20" s="23">
        <v>-21510.961168061745</v>
      </c>
      <c r="S20" s="23">
        <v>-16399.150891094581</v>
      </c>
      <c r="T20" s="109">
        <v>-16294.942893205531</v>
      </c>
      <c r="U20" s="23">
        <v>-17997.304006502254</v>
      </c>
      <c r="V20" s="23">
        <v>-20047.274470795906</v>
      </c>
      <c r="W20" s="23">
        <v>-16103.15336814878</v>
      </c>
      <c r="X20" s="40">
        <v>-13969.181179728477</v>
      </c>
      <c r="Z20" s="23">
        <v>-83004</v>
      </c>
      <c r="AA20" s="23">
        <v>-70816.275050868513</v>
      </c>
      <c r="AB20" s="23">
        <v>-82556.170875337193</v>
      </c>
      <c r="AC20" s="23">
        <v>-70738.672261598273</v>
      </c>
    </row>
    <row r="21" spans="2:29">
      <c r="B21" s="43" t="s">
        <v>80</v>
      </c>
      <c r="C21" s="44">
        <f>C12+C13+C14+C17+C18+C19+C20</f>
        <v>-339292</v>
      </c>
      <c r="D21" s="44">
        <f t="shared" ref="D21:N21" si="11">D12+D13+D14+D17+D18+D19+D20</f>
        <v>-341567</v>
      </c>
      <c r="E21" s="44">
        <f t="shared" si="11"/>
        <v>-326582.18549343961</v>
      </c>
      <c r="F21" s="44">
        <f t="shared" si="11"/>
        <v>-333955.46755712578</v>
      </c>
      <c r="G21" s="44">
        <f t="shared" si="11"/>
        <v>-337578.33208213473</v>
      </c>
      <c r="H21" s="44">
        <f t="shared" si="11"/>
        <v>-348052.66791786527</v>
      </c>
      <c r="I21" s="44">
        <f t="shared" si="11"/>
        <v>-361400</v>
      </c>
      <c r="J21" s="44">
        <f t="shared" si="11"/>
        <v>-347183.5292784964</v>
      </c>
      <c r="K21" s="127">
        <f t="shared" si="11"/>
        <v>-332914.87167156499</v>
      </c>
      <c r="L21" s="44">
        <f t="shared" si="11"/>
        <v>-334834.60872839851</v>
      </c>
      <c r="M21" s="44">
        <f t="shared" si="11"/>
        <v>-294129.7930108264</v>
      </c>
      <c r="N21" s="44">
        <f t="shared" si="11"/>
        <v>-288818.81618051272</v>
      </c>
      <c r="O21" s="44">
        <v>-290781.34340230539</v>
      </c>
      <c r="P21" s="44">
        <v>-304151.87131898711</v>
      </c>
      <c r="Q21" s="44">
        <v>-316502.49749524647</v>
      </c>
      <c r="R21" s="44">
        <v>-313418.3996519068</v>
      </c>
      <c r="S21" s="44">
        <f t="shared" ref="S21" si="12">S12+S13+S14+S17+S18+S19+S20</f>
        <v>-312880.68585344095</v>
      </c>
      <c r="T21" s="127">
        <f t="shared" ref="T21" si="13">T12+T13+T14+T17+T18+T19+T20</f>
        <v>-319075.09310704819</v>
      </c>
      <c r="U21" s="44">
        <f t="shared" ref="U21" si="14">U12+U13+U14+U17+U18+U19+U20</f>
        <v>-323681.24647238431</v>
      </c>
      <c r="V21" s="44">
        <v>-335710.53703834699</v>
      </c>
      <c r="W21" s="44">
        <v>-342265.31378498283</v>
      </c>
      <c r="X21" s="45">
        <f t="shared" ref="X21" si="15">X12+X13+X14+X17+X18+X19+X20</f>
        <v>-342142.00815335615</v>
      </c>
      <c r="Z21" s="44">
        <v>-1394214.5292784963</v>
      </c>
      <c r="AA21" s="44">
        <v>-1250697.6575798634</v>
      </c>
      <c r="AB21" s="44">
        <v>-1224855.9798771627</v>
      </c>
      <c r="AC21" s="44">
        <v>-1291347.5624712205</v>
      </c>
    </row>
    <row r="22" spans="2:29" ht="13.5" thickBot="1">
      <c r="B22" s="46" t="s">
        <v>63</v>
      </c>
      <c r="C22" s="47">
        <f>C11+C21</f>
        <v>62623</v>
      </c>
      <c r="D22" s="47">
        <f t="shared" ref="D22:N22" si="16">D11+D21</f>
        <v>43130</v>
      </c>
      <c r="E22" s="47">
        <f t="shared" si="16"/>
        <v>50770.863642100943</v>
      </c>
      <c r="F22" s="47">
        <f t="shared" si="16"/>
        <v>40005.125234869134</v>
      </c>
      <c r="G22" s="47">
        <f t="shared" si="16"/>
        <v>37262.66791786527</v>
      </c>
      <c r="H22" s="47">
        <f t="shared" si="16"/>
        <v>16250.33208213473</v>
      </c>
      <c r="I22" s="47">
        <f t="shared" si="16"/>
        <v>4999</v>
      </c>
      <c r="J22" s="47">
        <f t="shared" si="16"/>
        <v>2380.4686241852469</v>
      </c>
      <c r="K22" s="115">
        <f t="shared" si="16"/>
        <v>20129.076859439374</v>
      </c>
      <c r="L22" s="47">
        <f t="shared" si="16"/>
        <v>27262.895564420614</v>
      </c>
      <c r="M22" s="47">
        <f t="shared" si="16"/>
        <v>53083.666442525515</v>
      </c>
      <c r="N22" s="47">
        <f t="shared" si="16"/>
        <v>54556.512284689641</v>
      </c>
      <c r="O22" s="47">
        <v>60675.920957348368</v>
      </c>
      <c r="P22" s="47">
        <v>40524.251235210686</v>
      </c>
      <c r="Q22" s="47">
        <v>64054.60545052134</v>
      </c>
      <c r="R22" s="47">
        <v>43628.080639005057</v>
      </c>
      <c r="S22" s="47">
        <f t="shared" ref="S22" si="17">S11+S21</f>
        <v>57165.348462562717</v>
      </c>
      <c r="T22" s="115">
        <f t="shared" ref="T22" si="18">T11+T21</f>
        <v>58925.937471578014</v>
      </c>
      <c r="U22" s="47">
        <f t="shared" ref="U22" si="19">U11+U21</f>
        <v>58028.58472835517</v>
      </c>
      <c r="V22" s="47">
        <v>50757.752421283687</v>
      </c>
      <c r="W22" s="47">
        <v>30919.96284024755</v>
      </c>
      <c r="X22" s="48">
        <f t="shared" ref="X22" si="20">X11+X21</f>
        <v>26187.746059801779</v>
      </c>
      <c r="Z22" s="47">
        <v>60892.468624185538</v>
      </c>
      <c r="AA22" s="47">
        <v>155032.58316251473</v>
      </c>
      <c r="AB22" s="47">
        <v>208881.21658043563</v>
      </c>
      <c r="AC22" s="47">
        <v>224877.62308377959</v>
      </c>
    </row>
    <row r="23" spans="2:29">
      <c r="B23" s="29" t="s">
        <v>74</v>
      </c>
      <c r="C23" s="30">
        <v>-2115</v>
      </c>
      <c r="D23" s="30">
        <v>-1038</v>
      </c>
      <c r="E23" s="30">
        <v>-869.24324052695579</v>
      </c>
      <c r="F23" s="30">
        <v>-209.51941414438397</v>
      </c>
      <c r="G23" s="30">
        <v>-1004</v>
      </c>
      <c r="H23" s="30">
        <v>-758</v>
      </c>
      <c r="I23" s="30">
        <v>-461</v>
      </c>
      <c r="J23" s="30">
        <v>55719.359478171005</v>
      </c>
      <c r="K23" s="116">
        <v>-975</v>
      </c>
      <c r="L23" s="30">
        <v>37.197427116240078</v>
      </c>
      <c r="M23" s="30">
        <v>-1345.679007537218</v>
      </c>
      <c r="N23" s="30">
        <v>1694.8320048835767</v>
      </c>
      <c r="O23" s="30">
        <v>-2317.1593558324325</v>
      </c>
      <c r="P23" s="30">
        <v>1499.4987407686931</v>
      </c>
      <c r="Q23" s="30">
        <v>-996.42000014914083</v>
      </c>
      <c r="R23" s="30">
        <v>-3160.2085849430696</v>
      </c>
      <c r="S23" s="30">
        <v>-245.48255126250217</v>
      </c>
      <c r="T23" s="116">
        <v>1338.1601889459935</v>
      </c>
      <c r="U23" s="30">
        <v>-983.73499974784897</v>
      </c>
      <c r="V23" s="30">
        <v>-6108.7047354147544</v>
      </c>
      <c r="W23" s="30">
        <v>-195.22652766248984</v>
      </c>
      <c r="X23" s="41">
        <v>-1561.0053098597871</v>
      </c>
      <c r="Z23" s="30">
        <v>53496.359478171005</v>
      </c>
      <c r="AA23" s="30">
        <v>-588.64957553740112</v>
      </c>
      <c r="AB23" s="30">
        <v>-4974.0917730397096</v>
      </c>
      <c r="AC23" s="30">
        <v>-5999.7620974791116</v>
      </c>
    </row>
    <row r="24" spans="2:29" ht="13.5" thickBot="1">
      <c r="B24" s="46" t="s">
        <v>64</v>
      </c>
      <c r="C24" s="47">
        <f>C22+C23</f>
        <v>60508</v>
      </c>
      <c r="D24" s="47">
        <f t="shared" ref="D24:N24" si="21">D22+D23</f>
        <v>42092</v>
      </c>
      <c r="E24" s="47">
        <f t="shared" si="21"/>
        <v>49901.620401573986</v>
      </c>
      <c r="F24" s="47">
        <f t="shared" si="21"/>
        <v>39795.605820724748</v>
      </c>
      <c r="G24" s="47">
        <f t="shared" si="21"/>
        <v>36258.66791786527</v>
      </c>
      <c r="H24" s="47">
        <f t="shared" si="21"/>
        <v>15492.33208213473</v>
      </c>
      <c r="I24" s="47">
        <f t="shared" si="21"/>
        <v>4538</v>
      </c>
      <c r="J24" s="47">
        <f t="shared" si="21"/>
        <v>58099.828102356252</v>
      </c>
      <c r="K24" s="115">
        <f t="shared" si="21"/>
        <v>19154.076859439374</v>
      </c>
      <c r="L24" s="47">
        <f t="shared" si="21"/>
        <v>27300.092991536854</v>
      </c>
      <c r="M24" s="47">
        <f t="shared" si="21"/>
        <v>51737.987434988296</v>
      </c>
      <c r="N24" s="47">
        <f t="shared" si="21"/>
        <v>56251.344289573215</v>
      </c>
      <c r="O24" s="47">
        <v>58358.761601515936</v>
      </c>
      <c r="P24" s="47">
        <v>42023.749975979379</v>
      </c>
      <c r="Q24" s="47">
        <v>63058.185450372199</v>
      </c>
      <c r="R24" s="47">
        <v>40467.872054061983</v>
      </c>
      <c r="S24" s="47">
        <f t="shared" ref="S24:U24" si="22">S22+S23</f>
        <v>56919.865911300214</v>
      </c>
      <c r="T24" s="115">
        <f t="shared" si="22"/>
        <v>60264.097660524007</v>
      </c>
      <c r="U24" s="47">
        <f t="shared" si="22"/>
        <v>57044.849728607318</v>
      </c>
      <c r="V24" s="47">
        <v>44649.047685868936</v>
      </c>
      <c r="W24" s="47">
        <v>30724.736312585061</v>
      </c>
      <c r="X24" s="48">
        <f t="shared" ref="X24" si="23">X22+X23</f>
        <v>24626.740749941993</v>
      </c>
      <c r="Z24" s="47">
        <v>114388.82810235655</v>
      </c>
      <c r="AA24" s="47">
        <v>154443.93358697733</v>
      </c>
      <c r="AB24" s="47">
        <v>203907.12480739591</v>
      </c>
      <c r="AC24" s="47">
        <v>218877.86098630048</v>
      </c>
    </row>
    <row r="25" spans="2:29">
      <c r="B25" s="24" t="s">
        <v>65</v>
      </c>
      <c r="C25" s="25">
        <v>-4664</v>
      </c>
      <c r="D25" s="25">
        <v>-5562</v>
      </c>
      <c r="E25" s="25">
        <v>-3559.1890914069281</v>
      </c>
      <c r="F25" s="25">
        <v>-4705.8233347343394</v>
      </c>
      <c r="G25" s="25">
        <v>-4933</v>
      </c>
      <c r="H25" s="25">
        <v>-4283</v>
      </c>
      <c r="I25" s="25">
        <v>-4826</v>
      </c>
      <c r="J25" s="25">
        <v>-4330.6272543191444</v>
      </c>
      <c r="K25" s="117">
        <v>-4398</v>
      </c>
      <c r="L25" s="25">
        <v>-4532.5417788026643</v>
      </c>
      <c r="M25" s="25">
        <v>-4469.0432350238661</v>
      </c>
      <c r="N25" s="25">
        <v>-4709.682209811428</v>
      </c>
      <c r="O25" s="25">
        <v>-4415.4406908851915</v>
      </c>
      <c r="P25" s="25">
        <v>-4985.6042337674344</v>
      </c>
      <c r="Q25" s="25">
        <v>-4097.7310274536012</v>
      </c>
      <c r="R25" s="25">
        <v>-4181.6998140659871</v>
      </c>
      <c r="S25" s="25">
        <v>-5274.9423181150423</v>
      </c>
      <c r="T25" s="117">
        <v>-5216.7040898441801</v>
      </c>
      <c r="U25" s="25">
        <v>-5316.6020697269769</v>
      </c>
      <c r="V25" s="25">
        <v>-5576.4336395550636</v>
      </c>
      <c r="W25" s="25">
        <v>-5181.093814051259</v>
      </c>
      <c r="X25" s="42">
        <v>-5811.9205627769225</v>
      </c>
      <c r="Z25" s="25">
        <v>-18372.627254319144</v>
      </c>
      <c r="AA25" s="25">
        <v>-18109.267223637959</v>
      </c>
      <c r="AB25" s="25">
        <v>-17681.017544974879</v>
      </c>
      <c r="AC25" s="25">
        <v>-21384.682117241264</v>
      </c>
    </row>
    <row r="26" spans="2:29">
      <c r="B26" s="24" t="s">
        <v>66</v>
      </c>
      <c r="C26" s="25">
        <v>222</v>
      </c>
      <c r="D26" s="25">
        <v>1034</v>
      </c>
      <c r="E26" s="25">
        <v>351.76</v>
      </c>
      <c r="F26" s="25">
        <v>549.3599999999999</v>
      </c>
      <c r="G26" s="25">
        <v>391</v>
      </c>
      <c r="H26" s="25">
        <v>602</v>
      </c>
      <c r="I26" s="25">
        <v>-7843</v>
      </c>
      <c r="J26" s="25">
        <v>1011.5200000000004</v>
      </c>
      <c r="K26" s="117">
        <v>341</v>
      </c>
      <c r="L26" s="25">
        <v>733.96</v>
      </c>
      <c r="M26" s="25">
        <v>361.44000000000005</v>
      </c>
      <c r="N26" s="25">
        <v>932.40000000000009</v>
      </c>
      <c r="O26" s="25">
        <v>592.20000000000005</v>
      </c>
      <c r="P26" s="25">
        <v>0</v>
      </c>
      <c r="Q26" s="25">
        <v>0</v>
      </c>
      <c r="R26" s="25">
        <v>0</v>
      </c>
      <c r="S26" s="25">
        <v>0</v>
      </c>
      <c r="T26" s="117">
        <v>0</v>
      </c>
      <c r="U26" s="25">
        <v>0</v>
      </c>
      <c r="V26" s="25">
        <v>0</v>
      </c>
      <c r="W26" s="25">
        <v>0</v>
      </c>
      <c r="X26" s="42">
        <v>0</v>
      </c>
      <c r="Z26" s="25">
        <v>-5838.48</v>
      </c>
      <c r="AA26" s="25">
        <v>2368.8000000000002</v>
      </c>
      <c r="AB26" s="25">
        <v>592.20000000000005</v>
      </c>
      <c r="AC26" s="25">
        <v>0</v>
      </c>
    </row>
    <row r="27" spans="2:29">
      <c r="B27" s="24" t="s">
        <v>187</v>
      </c>
      <c r="C27" s="25"/>
      <c r="D27" s="25"/>
      <c r="E27" s="25"/>
      <c r="F27" s="25"/>
      <c r="G27" s="25"/>
      <c r="H27" s="25"/>
      <c r="I27" s="25"/>
      <c r="J27" s="25"/>
      <c r="K27" s="117"/>
      <c r="L27" s="25"/>
      <c r="M27" s="25"/>
      <c r="N27" s="25"/>
      <c r="O27" s="25"/>
      <c r="P27" s="25"/>
      <c r="Q27" s="25"/>
      <c r="R27" s="25"/>
      <c r="S27" s="25"/>
      <c r="T27" s="117">
        <v>2968.31</v>
      </c>
      <c r="U27" s="25">
        <v>0</v>
      </c>
      <c r="V27" s="25">
        <v>1694.0859999999998</v>
      </c>
      <c r="W27" s="25">
        <v>0</v>
      </c>
      <c r="X27" s="42">
        <v>0.10799999999994725</v>
      </c>
      <c r="Z27" s="25"/>
      <c r="AA27" s="25"/>
      <c r="AB27" s="25"/>
      <c r="AC27" s="25">
        <v>4662.3959999999997</v>
      </c>
    </row>
    <row r="28" spans="2:29">
      <c r="B28" s="24" t="s">
        <v>75</v>
      </c>
      <c r="C28" s="25">
        <v>-15656</v>
      </c>
      <c r="D28" s="25">
        <v>-11510</v>
      </c>
      <c r="E28" s="25">
        <v>-14267.037496197707</v>
      </c>
      <c r="F28" s="25">
        <v>-7402.480132133096</v>
      </c>
      <c r="G28" s="25">
        <v>-9414</v>
      </c>
      <c r="H28" s="25">
        <v>-8348</v>
      </c>
      <c r="I28" s="25">
        <v>-2842</v>
      </c>
      <c r="J28" s="25">
        <v>-27520.320592325297</v>
      </c>
      <c r="K28" s="117">
        <v>-7675</v>
      </c>
      <c r="L28" s="25">
        <v>-10721.0933810063</v>
      </c>
      <c r="M28" s="25">
        <v>-12919.319074456704</v>
      </c>
      <c r="N28" s="25">
        <v>-24335.352467649609</v>
      </c>
      <c r="O28" s="25">
        <v>-19045.77852692442</v>
      </c>
      <c r="P28" s="25">
        <v>-9761.1617291188304</v>
      </c>
      <c r="Q28" s="25">
        <v>-23419.946954196348</v>
      </c>
      <c r="R28" s="25">
        <v>-11905.263911074304</v>
      </c>
      <c r="S28" s="25">
        <v>-15208.639697187949</v>
      </c>
      <c r="T28" s="117">
        <v>-15931.698681465057</v>
      </c>
      <c r="U28" s="25">
        <v>-12914.022763092415</v>
      </c>
      <c r="V28" s="25">
        <v>-11379.55489972487</v>
      </c>
      <c r="W28" s="25">
        <v>-12896.884375649101</v>
      </c>
      <c r="X28" s="42">
        <v>-7510.7981269710326</v>
      </c>
      <c r="Z28" s="25">
        <v>-48124.320592325297</v>
      </c>
      <c r="AA28" s="25">
        <v>-55650.764923112612</v>
      </c>
      <c r="AB28" s="25">
        <v>-64132.244502320202</v>
      </c>
      <c r="AC28" s="25">
        <v>-55433.916041470293</v>
      </c>
    </row>
    <row r="29" spans="2:29">
      <c r="B29" s="24" t="s">
        <v>32</v>
      </c>
      <c r="C29" s="25">
        <v>-99</v>
      </c>
      <c r="D29" s="25">
        <v>-247</v>
      </c>
      <c r="E29" s="25">
        <v>-271</v>
      </c>
      <c r="F29" s="25">
        <v>-270.58161166277705</v>
      </c>
      <c r="G29" s="25">
        <v>1</v>
      </c>
      <c r="H29" s="25">
        <v>-171</v>
      </c>
      <c r="I29" s="25">
        <v>-232</v>
      </c>
      <c r="J29" s="25">
        <v>-120.69018670356797</v>
      </c>
      <c r="K29" s="117">
        <v>-109</v>
      </c>
      <c r="L29" s="25">
        <v>95.174418627649899</v>
      </c>
      <c r="M29" s="25">
        <v>86.10224906182539</v>
      </c>
      <c r="N29" s="25">
        <v>87.010903512330714</v>
      </c>
      <c r="O29" s="25">
        <v>53.956946943789099</v>
      </c>
      <c r="P29" s="25">
        <v>-18.398717777682805</v>
      </c>
      <c r="Q29" s="25">
        <v>-94.547433176033906</v>
      </c>
      <c r="R29" s="25">
        <v>-293.78654377709552</v>
      </c>
      <c r="S29" s="25">
        <v>-68.784962263170002</v>
      </c>
      <c r="T29" s="117">
        <v>83.924619994909605</v>
      </c>
      <c r="U29" s="25">
        <v>-0.66900216903160015</v>
      </c>
      <c r="V29" s="25">
        <v>-4.6167392795132738</v>
      </c>
      <c r="W29" s="25">
        <v>16.889548974366097</v>
      </c>
      <c r="X29" s="42">
        <v>-4.7521039225992983</v>
      </c>
      <c r="Z29" s="25">
        <v>-522.69018670356797</v>
      </c>
      <c r="AA29" s="25">
        <v>159.287571201806</v>
      </c>
      <c r="AB29" s="25">
        <v>-352.60137682317804</v>
      </c>
      <c r="AC29" s="25">
        <v>9.8539162831947298</v>
      </c>
    </row>
    <row r="30" spans="2:29" ht="13.5" thickBot="1">
      <c r="B30" s="46" t="s">
        <v>76</v>
      </c>
      <c r="C30" s="47">
        <f t="shared" ref="C30:J30" si="24">SUM(C24:C29)</f>
        <v>40311</v>
      </c>
      <c r="D30" s="47">
        <f t="shared" si="24"/>
        <v>25807</v>
      </c>
      <c r="E30" s="47">
        <f t="shared" si="24"/>
        <v>32156.153813969351</v>
      </c>
      <c r="F30" s="47">
        <f t="shared" si="24"/>
        <v>27966.080742194536</v>
      </c>
      <c r="G30" s="47">
        <f t="shared" si="24"/>
        <v>22303.66791786527</v>
      </c>
      <c r="H30" s="47">
        <f t="shared" si="24"/>
        <v>3292.3320821347297</v>
      </c>
      <c r="I30" s="47">
        <f t="shared" si="24"/>
        <v>-11205</v>
      </c>
      <c r="J30" s="47">
        <f t="shared" si="24"/>
        <v>27139.710069008241</v>
      </c>
      <c r="K30" s="115">
        <f t="shared" ref="K30:M30" si="25">SUM(K24:K29)</f>
        <v>7313.0768594393739</v>
      </c>
      <c r="L30" s="47">
        <f t="shared" si="25"/>
        <v>12875.592250355539</v>
      </c>
      <c r="M30" s="47">
        <f t="shared" si="25"/>
        <v>34797.167374569559</v>
      </c>
      <c r="N30" s="47">
        <f>SUM(N24:N29)</f>
        <v>28225.720515624511</v>
      </c>
      <c r="O30" s="47">
        <v>35543.699330650117</v>
      </c>
      <c r="P30" s="47">
        <v>27258.585295315428</v>
      </c>
      <c r="Q30" s="47">
        <v>35445.960035546217</v>
      </c>
      <c r="R30" s="47">
        <v>24087.121785144598</v>
      </c>
      <c r="S30" s="47">
        <f>SUM(S24:S29)</f>
        <v>36367.498933734052</v>
      </c>
      <c r="T30" s="115">
        <f>SUM(T24:T29)</f>
        <v>42167.92950920968</v>
      </c>
      <c r="U30" s="47">
        <f>SUM(U24:U29)</f>
        <v>38813.555893618897</v>
      </c>
      <c r="V30" s="47">
        <v>29382.528407309492</v>
      </c>
      <c r="W30" s="47">
        <v>12663.647671859067</v>
      </c>
      <c r="X30" s="48">
        <f>SUM(X24:X29)</f>
        <v>11299.377956271439</v>
      </c>
      <c r="Z30" s="47">
        <v>41530.710069008543</v>
      </c>
      <c r="AA30" s="47">
        <v>83211.989011428552</v>
      </c>
      <c r="AB30" s="47">
        <v>122333.46138327768</v>
      </c>
      <c r="AC30" s="47">
        <v>146731.51274387215</v>
      </c>
    </row>
    <row r="31" spans="2:29">
      <c r="B31" s="26"/>
      <c r="C31" s="26"/>
      <c r="D31" s="26"/>
      <c r="E31" s="26"/>
      <c r="F31" s="26"/>
      <c r="G31" s="26"/>
      <c r="H31" s="26"/>
      <c r="I31" s="26"/>
      <c r="J31" s="26"/>
      <c r="K31" s="26"/>
      <c r="L31" s="26"/>
      <c r="M31" s="26"/>
      <c r="O31" s="26"/>
      <c r="P31" s="26"/>
      <c r="Q31" s="26"/>
      <c r="R31" s="26"/>
      <c r="T31" s="26"/>
      <c r="Z31" s="26"/>
      <c r="AA31" s="26"/>
    </row>
    <row r="32" spans="2:29" ht="18">
      <c r="B32" s="5" t="s">
        <v>125</v>
      </c>
      <c r="C32" s="89"/>
      <c r="D32" s="89"/>
      <c r="E32" s="89"/>
      <c r="F32" s="89"/>
      <c r="G32" s="89"/>
      <c r="H32" s="89"/>
      <c r="I32" s="89"/>
      <c r="J32" s="89"/>
      <c r="K32" s="89"/>
      <c r="L32" s="89"/>
      <c r="M32" s="89"/>
      <c r="O32" s="89"/>
      <c r="P32" s="89"/>
      <c r="Q32" s="89"/>
      <c r="R32" s="89"/>
      <c r="T32" s="89"/>
      <c r="Z32" s="89"/>
      <c r="AA32" s="89"/>
    </row>
    <row r="33" spans="2:29" ht="12.75" customHeight="1">
      <c r="B33" s="5"/>
      <c r="C33" s="89"/>
      <c r="D33" s="89"/>
      <c r="E33" s="89"/>
      <c r="F33" s="89"/>
      <c r="G33" s="89"/>
      <c r="H33" s="89"/>
      <c r="I33" s="89"/>
      <c r="J33" s="89"/>
      <c r="K33" s="89"/>
      <c r="L33" s="89"/>
      <c r="M33" s="89"/>
      <c r="O33" s="89"/>
      <c r="P33" s="89"/>
      <c r="Q33" s="89"/>
      <c r="R33" s="89"/>
      <c r="T33" s="89"/>
      <c r="Z33" s="89"/>
      <c r="AA33" s="89"/>
    </row>
    <row r="34" spans="2:29">
      <c r="B34" s="90" t="s">
        <v>121</v>
      </c>
      <c r="C34" s="91" t="s">
        <v>49</v>
      </c>
      <c r="D34" s="91" t="s">
        <v>50</v>
      </c>
      <c r="E34" s="91" t="s">
        <v>51</v>
      </c>
      <c r="F34" s="91" t="s">
        <v>52</v>
      </c>
      <c r="G34" s="91" t="s">
        <v>53</v>
      </c>
      <c r="H34" s="91" t="s">
        <v>54</v>
      </c>
      <c r="I34" s="91" t="s">
        <v>55</v>
      </c>
      <c r="J34" s="91" t="s">
        <v>56</v>
      </c>
      <c r="K34" s="91" t="s">
        <v>77</v>
      </c>
      <c r="L34" s="91" t="s">
        <v>120</v>
      </c>
      <c r="M34" s="91" t="s">
        <v>136</v>
      </c>
      <c r="N34" s="91" t="s">
        <v>138</v>
      </c>
      <c r="O34" s="91" t="s">
        <v>161</v>
      </c>
      <c r="P34" s="91" t="s">
        <v>162</v>
      </c>
      <c r="Q34" s="91" t="s">
        <v>164</v>
      </c>
      <c r="R34" s="91" t="s">
        <v>165</v>
      </c>
      <c r="S34" s="91" t="str">
        <f>+S3</f>
        <v>Q1 2019</v>
      </c>
      <c r="T34" s="91" t="str">
        <f>+T3</f>
        <v>Q2 2019</v>
      </c>
      <c r="U34" s="91" t="str">
        <f>+U3</f>
        <v>Q3 2019</v>
      </c>
      <c r="V34" s="91" t="s">
        <v>171</v>
      </c>
      <c r="W34" s="91" t="s">
        <v>181</v>
      </c>
      <c r="X34" s="92" t="str">
        <f>+X3</f>
        <v>Q2 2020</v>
      </c>
      <c r="Z34" s="91" t="s">
        <v>57</v>
      </c>
      <c r="AA34" s="91" t="s">
        <v>139</v>
      </c>
      <c r="AB34" s="91" t="s">
        <v>166</v>
      </c>
      <c r="AC34" s="91" t="s">
        <v>167</v>
      </c>
    </row>
    <row r="35" spans="2:29">
      <c r="B35" s="12" t="s">
        <v>114</v>
      </c>
      <c r="C35" s="13">
        <v>14944</v>
      </c>
      <c r="D35" s="13">
        <v>14957</v>
      </c>
      <c r="E35" s="13">
        <v>14953</v>
      </c>
      <c r="F35" s="13">
        <v>15115</v>
      </c>
      <c r="G35" s="13">
        <v>11997</v>
      </c>
      <c r="H35" s="13">
        <v>13742</v>
      </c>
      <c r="I35" s="13">
        <v>14387</v>
      </c>
      <c r="J35" s="13">
        <v>13235</v>
      </c>
      <c r="K35" s="118">
        <v>0</v>
      </c>
      <c r="L35" s="13">
        <v>0</v>
      </c>
      <c r="M35" s="13">
        <v>0</v>
      </c>
      <c r="N35" s="13">
        <v>574</v>
      </c>
      <c r="O35" s="13">
        <v>0</v>
      </c>
      <c r="P35" s="13">
        <v>0</v>
      </c>
      <c r="Q35" s="13">
        <v>0</v>
      </c>
      <c r="R35" s="13">
        <v>0</v>
      </c>
      <c r="S35" s="13">
        <v>0</v>
      </c>
      <c r="T35" s="118">
        <v>0</v>
      </c>
      <c r="U35" s="13">
        <v>0</v>
      </c>
      <c r="V35" s="13">
        <v>0</v>
      </c>
      <c r="W35" s="13">
        <v>0</v>
      </c>
      <c r="X35" s="33">
        <v>0</v>
      </c>
      <c r="Z35" s="13">
        <v>53361.000000000007</v>
      </c>
      <c r="AA35" s="13">
        <v>574</v>
      </c>
      <c r="AB35" s="13">
        <v>0</v>
      </c>
      <c r="AC35" s="13">
        <v>0</v>
      </c>
    </row>
    <row r="36" spans="2:29">
      <c r="B36" s="14" t="s">
        <v>115</v>
      </c>
      <c r="C36" s="15">
        <v>-6640</v>
      </c>
      <c r="D36" s="15">
        <v>-6541</v>
      </c>
      <c r="E36" s="15">
        <v>-6430</v>
      </c>
      <c r="F36" s="15">
        <v>-6423.5</v>
      </c>
      <c r="G36" s="15">
        <v>-6308</v>
      </c>
      <c r="H36" s="15">
        <v>-7219</v>
      </c>
      <c r="I36" s="15">
        <v>-6411</v>
      </c>
      <c r="J36" s="15">
        <v>-7317</v>
      </c>
      <c r="K36" s="119">
        <v>0</v>
      </c>
      <c r="L36" s="15">
        <v>0</v>
      </c>
      <c r="M36" s="15">
        <v>0</v>
      </c>
      <c r="N36" s="15">
        <v>0</v>
      </c>
      <c r="O36" s="15">
        <v>0</v>
      </c>
      <c r="P36" s="15">
        <v>0</v>
      </c>
      <c r="Q36" s="15">
        <v>0</v>
      </c>
      <c r="R36" s="15">
        <v>0</v>
      </c>
      <c r="S36" s="15">
        <v>0</v>
      </c>
      <c r="T36" s="119">
        <v>0</v>
      </c>
      <c r="U36" s="15">
        <v>0</v>
      </c>
      <c r="V36" s="15">
        <v>0</v>
      </c>
      <c r="W36" s="15">
        <v>0</v>
      </c>
      <c r="X36" s="35">
        <v>0</v>
      </c>
      <c r="Z36" s="15">
        <v>-27255</v>
      </c>
      <c r="AA36" s="15">
        <v>0</v>
      </c>
      <c r="AB36" s="15">
        <v>0</v>
      </c>
      <c r="AC36" s="15">
        <v>0</v>
      </c>
    </row>
    <row r="37" spans="2:29" ht="13.5" thickBot="1">
      <c r="B37" s="31" t="s">
        <v>116</v>
      </c>
      <c r="C37" s="32">
        <f t="shared" ref="C37:T37" si="26">C35+C36</f>
        <v>8304</v>
      </c>
      <c r="D37" s="32">
        <f t="shared" si="26"/>
        <v>8416</v>
      </c>
      <c r="E37" s="32">
        <f t="shared" si="26"/>
        <v>8523</v>
      </c>
      <c r="F37" s="32">
        <f t="shared" si="26"/>
        <v>8691.5</v>
      </c>
      <c r="G37" s="32">
        <f t="shared" si="26"/>
        <v>5689</v>
      </c>
      <c r="H37" s="32">
        <f t="shared" si="26"/>
        <v>6523</v>
      </c>
      <c r="I37" s="32">
        <f t="shared" si="26"/>
        <v>7976</v>
      </c>
      <c r="J37" s="32">
        <f t="shared" si="26"/>
        <v>5918</v>
      </c>
      <c r="K37" s="114">
        <f>K35+K36</f>
        <v>0</v>
      </c>
      <c r="L37" s="32">
        <f>L35+L36</f>
        <v>0</v>
      </c>
      <c r="M37" s="32">
        <f>M35+M36</f>
        <v>0</v>
      </c>
      <c r="N37" s="32">
        <f>N35+N36</f>
        <v>574</v>
      </c>
      <c r="O37" s="32">
        <v>0</v>
      </c>
      <c r="P37" s="32">
        <v>0</v>
      </c>
      <c r="Q37" s="32">
        <v>0</v>
      </c>
      <c r="R37" s="32">
        <v>0</v>
      </c>
      <c r="S37" s="32">
        <f t="shared" si="26"/>
        <v>0</v>
      </c>
      <c r="T37" s="114">
        <f t="shared" si="26"/>
        <v>0</v>
      </c>
      <c r="U37" s="32">
        <f t="shared" ref="U37" si="27">U35+U36</f>
        <v>0</v>
      </c>
      <c r="V37" s="32">
        <v>0</v>
      </c>
      <c r="W37" s="32">
        <v>0</v>
      </c>
      <c r="X37" s="39">
        <f t="shared" ref="X37" si="28">X35+X36</f>
        <v>0</v>
      </c>
      <c r="Z37" s="32">
        <v>26106.000000000007</v>
      </c>
      <c r="AA37" s="32">
        <v>574</v>
      </c>
      <c r="AB37" s="32">
        <v>0</v>
      </c>
      <c r="AC37" s="32">
        <v>0</v>
      </c>
    </row>
    <row r="38" spans="2:29">
      <c r="B38" s="93" t="s">
        <v>117</v>
      </c>
      <c r="C38" s="94">
        <v>0.34429999999999999</v>
      </c>
      <c r="D38" s="94">
        <v>0.34429999999999999</v>
      </c>
      <c r="E38" s="94">
        <v>0.34429999999999999</v>
      </c>
      <c r="F38" s="94">
        <v>0.34429999999999999</v>
      </c>
      <c r="G38" s="94">
        <v>0.34429999999999999</v>
      </c>
      <c r="H38" s="94">
        <v>0.34429999999999999</v>
      </c>
      <c r="I38" s="94">
        <v>0.34429999999999999</v>
      </c>
      <c r="J38" s="94">
        <v>0.34429999999999999</v>
      </c>
      <c r="O38" s="155"/>
      <c r="P38" s="155"/>
      <c r="Q38" s="155"/>
      <c r="R38" s="155"/>
      <c r="Z38" s="94">
        <v>0.34429999999999999</v>
      </c>
      <c r="AA38" s="157"/>
    </row>
    <row r="39" spans="2:29">
      <c r="B39" s="14" t="s">
        <v>118</v>
      </c>
      <c r="C39" s="15">
        <f t="shared" ref="C39:I39" si="29">-C37*C38</f>
        <v>-2859.0672</v>
      </c>
      <c r="D39" s="15">
        <f t="shared" si="29"/>
        <v>-2897.6288</v>
      </c>
      <c r="E39" s="15">
        <f t="shared" si="29"/>
        <v>-2934.4688999999998</v>
      </c>
      <c r="F39" s="15">
        <f t="shared" si="29"/>
        <v>-2992.4834500000002</v>
      </c>
      <c r="G39" s="15">
        <f t="shared" si="29"/>
        <v>-1958.7227</v>
      </c>
      <c r="H39" s="15">
        <f t="shared" si="29"/>
        <v>-2245.8688999999999</v>
      </c>
      <c r="I39" s="15">
        <f t="shared" si="29"/>
        <v>-2746.1367999999998</v>
      </c>
      <c r="J39" s="15">
        <f>-J37*J38</f>
        <v>-2037.5673999999999</v>
      </c>
      <c r="O39" s="156"/>
      <c r="P39" s="156"/>
      <c r="Q39" s="156"/>
      <c r="R39" s="156"/>
      <c r="Z39" s="15">
        <v>-8988.2958000000017</v>
      </c>
      <c r="AA39" s="156"/>
    </row>
    <row r="40" spans="2:29" ht="13.5" thickBot="1">
      <c r="B40" s="46" t="s">
        <v>119</v>
      </c>
      <c r="C40" s="47">
        <f>C37+C39</f>
        <v>5444.9328000000005</v>
      </c>
      <c r="D40" s="47">
        <f t="shared" ref="D40:I40" si="30">D37+D39</f>
        <v>5518.3711999999996</v>
      </c>
      <c r="E40" s="47">
        <f t="shared" si="30"/>
        <v>5588.5311000000002</v>
      </c>
      <c r="F40" s="47">
        <f t="shared" si="30"/>
        <v>5699.0165500000003</v>
      </c>
      <c r="G40" s="47">
        <f t="shared" si="30"/>
        <v>3730.2772999999997</v>
      </c>
      <c r="H40" s="47">
        <f t="shared" si="30"/>
        <v>4277.1311000000005</v>
      </c>
      <c r="I40" s="47">
        <f t="shared" si="30"/>
        <v>5229.8631999999998</v>
      </c>
      <c r="J40" s="47">
        <f>J37+J39</f>
        <v>3880.4326000000001</v>
      </c>
      <c r="O40" s="89"/>
      <c r="P40" s="89"/>
      <c r="Q40" s="89"/>
      <c r="R40" s="89"/>
      <c r="Z40" s="47">
        <v>17117.704200000007</v>
      </c>
      <c r="AA40" s="89"/>
    </row>
    <row r="42" spans="2:29">
      <c r="C42" s="145"/>
      <c r="D42" s="145"/>
      <c r="E42" s="145"/>
      <c r="F42" s="145"/>
      <c r="G42" s="145"/>
      <c r="H42" s="145"/>
      <c r="I42" s="145"/>
      <c r="J42" s="145"/>
      <c r="O42" s="145"/>
      <c r="P42" s="145"/>
      <c r="Q42" s="145"/>
      <c r="R42" s="145"/>
    </row>
    <row r="44" spans="2:29">
      <c r="G44" s="8"/>
    </row>
    <row r="56" spans="2:27">
      <c r="D56" s="7"/>
      <c r="F56" s="7"/>
      <c r="G56" s="8"/>
      <c r="H56" s="8"/>
      <c r="I56" s="8"/>
      <c r="J56" s="8"/>
      <c r="K56" s="8"/>
      <c r="L56" s="8"/>
      <c r="M56" s="8"/>
      <c r="O56" s="8"/>
      <c r="P56" s="8"/>
      <c r="Q56" s="8"/>
      <c r="R56" s="8"/>
      <c r="T56" s="8"/>
      <c r="Z56" s="8"/>
      <c r="AA56" s="8"/>
    </row>
    <row r="57" spans="2:27">
      <c r="B57" s="6"/>
      <c r="C57" s="6"/>
      <c r="D57" s="6"/>
      <c r="E57" s="6"/>
      <c r="F57" s="6"/>
      <c r="G57" s="6"/>
      <c r="H57" s="6"/>
      <c r="I57" s="6"/>
      <c r="J57" s="6"/>
      <c r="K57" s="6"/>
      <c r="L57" s="6"/>
      <c r="M57" s="6"/>
      <c r="O57" s="6"/>
      <c r="P57" s="6"/>
      <c r="Q57" s="6"/>
      <c r="R57" s="6"/>
      <c r="T57" s="6"/>
      <c r="Z57" s="6"/>
      <c r="AA57" s="6"/>
    </row>
    <row r="64" spans="2:27">
      <c r="G64" s="8"/>
      <c r="H64" s="8"/>
      <c r="I64" s="8"/>
      <c r="J64" s="8"/>
      <c r="K64" s="8"/>
      <c r="L64" s="8"/>
      <c r="M64" s="8"/>
      <c r="O64" s="8"/>
      <c r="P64" s="8"/>
      <c r="Q64" s="8"/>
      <c r="R64" s="8"/>
      <c r="T64" s="8"/>
      <c r="Z64" s="8"/>
      <c r="AA64" s="8"/>
    </row>
    <row r="65" spans="7:27">
      <c r="G65" s="8"/>
      <c r="H65" s="8"/>
      <c r="I65" s="8"/>
      <c r="J65" s="8"/>
      <c r="K65" s="8"/>
      <c r="L65" s="8"/>
      <c r="M65" s="8"/>
      <c r="O65" s="8"/>
      <c r="P65" s="8"/>
      <c r="Q65" s="8"/>
      <c r="R65" s="8"/>
      <c r="T65" s="8"/>
      <c r="Y65" s="100"/>
      <c r="Z65" s="8"/>
      <c r="AA65" s="8"/>
    </row>
    <row r="66" spans="7:27">
      <c r="G66" s="8"/>
      <c r="H66" s="8"/>
      <c r="I66" s="8"/>
      <c r="J66" s="8"/>
      <c r="K66" s="8"/>
      <c r="L66" s="8"/>
      <c r="M66" s="8"/>
      <c r="O66" s="8"/>
      <c r="P66" s="8"/>
      <c r="Q66" s="8"/>
      <c r="R66" s="8"/>
      <c r="T66" s="8"/>
      <c r="Z66" s="8"/>
      <c r="AA66" s="8"/>
    </row>
    <row r="67" spans="7:27">
      <c r="G67" s="8"/>
      <c r="H67" s="8"/>
      <c r="I67" s="8"/>
      <c r="J67" s="8"/>
      <c r="K67" s="8"/>
      <c r="L67" s="8"/>
      <c r="M67" s="8"/>
      <c r="O67" s="8"/>
      <c r="P67" s="8"/>
      <c r="Q67" s="8"/>
      <c r="R67" s="8"/>
      <c r="T67" s="8"/>
      <c r="Z67" s="8"/>
      <c r="AA67" s="8"/>
    </row>
    <row r="68" spans="7:27">
      <c r="G68" s="8"/>
      <c r="H68" s="8"/>
      <c r="I68" s="8"/>
      <c r="J68" s="8"/>
      <c r="K68" s="8"/>
      <c r="L68" s="8"/>
      <c r="M68" s="8"/>
      <c r="O68" s="8"/>
      <c r="P68" s="8"/>
      <c r="Q68" s="8"/>
      <c r="R68" s="8"/>
      <c r="T68" s="8"/>
      <c r="Z68" s="8"/>
      <c r="AA68" s="8"/>
    </row>
    <row r="69" spans="7:27">
      <c r="G69" s="8"/>
      <c r="H69" s="8"/>
      <c r="I69" s="8"/>
      <c r="J69" s="8"/>
      <c r="K69" s="8"/>
      <c r="L69" s="8"/>
      <c r="M69" s="8"/>
      <c r="O69" s="8"/>
      <c r="P69" s="8"/>
      <c r="Q69" s="8"/>
      <c r="R69" s="8"/>
      <c r="T69" s="8"/>
      <c r="Z69" s="8"/>
      <c r="AA69" s="8"/>
    </row>
    <row r="70" spans="7:27">
      <c r="G70" s="8"/>
      <c r="H70" s="8"/>
      <c r="I70" s="8"/>
      <c r="J70" s="8"/>
      <c r="K70" s="8"/>
      <c r="L70" s="8"/>
      <c r="M70" s="8"/>
      <c r="O70" s="8"/>
      <c r="P70" s="8"/>
      <c r="Q70" s="8"/>
      <c r="R70" s="8"/>
      <c r="T70" s="8"/>
      <c r="Z70" s="8"/>
      <c r="AA70" s="8"/>
    </row>
    <row r="71" spans="7:27">
      <c r="G71" s="8"/>
      <c r="H71" s="8"/>
      <c r="I71" s="8"/>
      <c r="J71" s="8"/>
      <c r="K71" s="8"/>
      <c r="L71" s="8"/>
      <c r="M71" s="8"/>
      <c r="O71" s="8"/>
      <c r="P71" s="8"/>
      <c r="Q71" s="8"/>
      <c r="R71" s="8"/>
      <c r="T71" s="8"/>
      <c r="Z71" s="8"/>
      <c r="AA71" s="8"/>
    </row>
    <row r="72" spans="7:27">
      <c r="G72" s="8"/>
      <c r="H72" s="8"/>
      <c r="I72" s="8"/>
      <c r="J72" s="8"/>
      <c r="K72" s="8"/>
      <c r="L72" s="8"/>
      <c r="M72" s="8"/>
      <c r="O72" s="8"/>
      <c r="P72" s="8"/>
      <c r="Q72" s="8"/>
      <c r="R72" s="8"/>
      <c r="T72" s="8"/>
      <c r="Z72" s="8"/>
      <c r="AA72" s="8"/>
    </row>
    <row r="73" spans="7:27">
      <c r="G73" s="8"/>
      <c r="H73" s="8"/>
      <c r="I73" s="8"/>
      <c r="J73" s="8"/>
      <c r="K73" s="8"/>
      <c r="L73" s="8"/>
      <c r="M73" s="8"/>
      <c r="O73" s="8"/>
      <c r="P73" s="8"/>
      <c r="Q73" s="8"/>
      <c r="R73" s="8"/>
      <c r="T73" s="8"/>
      <c r="Z73" s="8"/>
      <c r="AA73" s="8"/>
    </row>
    <row r="74" spans="7:27">
      <c r="G74" s="8"/>
      <c r="H74" s="8"/>
      <c r="I74" s="8"/>
      <c r="J74" s="8"/>
      <c r="K74" s="8"/>
      <c r="L74" s="8"/>
      <c r="M74" s="8"/>
      <c r="O74" s="8"/>
      <c r="P74" s="8"/>
      <c r="Q74" s="8"/>
      <c r="R74" s="8"/>
      <c r="T74" s="8"/>
      <c r="Z74" s="8"/>
      <c r="AA74" s="8"/>
    </row>
    <row r="75" spans="7:27">
      <c r="G75" s="8"/>
      <c r="H75" s="8"/>
      <c r="I75" s="8"/>
      <c r="J75" s="8"/>
      <c r="K75" s="8"/>
      <c r="L75" s="8"/>
      <c r="M75" s="8"/>
      <c r="O75" s="8"/>
      <c r="P75" s="8"/>
      <c r="Q75" s="8"/>
      <c r="R75" s="8"/>
      <c r="T75" s="8"/>
      <c r="Z75" s="8"/>
      <c r="AA75" s="8"/>
    </row>
  </sheetData>
  <conditionalFormatting sqref="C36:F36">
    <cfRule type="containsBlanks" dxfId="55" priority="8">
      <formula>LEN(TRIM(C36))=0</formula>
    </cfRule>
  </conditionalFormatting>
  <conditionalFormatting sqref="X4:X30">
    <cfRule type="containsBlanks" dxfId="54" priority="1">
      <formula>LEN(TRIM(X4))=0</formula>
    </cfRule>
  </conditionalFormatting>
  <pageMargins left="0.7" right="0.7" top="0.75" bottom="0.75" header="0.3" footer="0.3"/>
  <pageSetup paperSize="8"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7"/>
  <sheetViews>
    <sheetView showGridLines="0" zoomScale="90" zoomScaleNormal="90" workbookViewId="0">
      <pane xSplit="2" ySplit="3" topLeftCell="C4" activePane="bottomRight" state="frozen"/>
      <selection pane="topRight" activeCell="C1" sqref="C1"/>
      <selection pane="bottomLeft" activeCell="A4" sqref="A4"/>
      <selection pane="bottomRight" activeCell="B1" sqref="B1"/>
    </sheetView>
  </sheetViews>
  <sheetFormatPr baseColWidth="10" defaultColWidth="11.42578125" defaultRowHeight="12.75" outlineLevelCol="1"/>
  <cols>
    <col min="1" max="1" width="3" style="1" customWidth="1"/>
    <col min="2" max="2" width="57.28515625" style="1" bestFit="1" customWidth="1"/>
    <col min="3" max="14" width="11.42578125" style="1" hidden="1" customWidth="1" outlineLevel="1"/>
    <col min="15" max="15" width="11.42578125" style="1" customWidth="1" collapsed="1"/>
    <col min="16" max="24" width="11.42578125" style="1" customWidth="1"/>
    <col min="25" max="25" width="2.85546875" style="1" customWidth="1"/>
    <col min="26" max="16384" width="11.42578125" style="1"/>
  </cols>
  <sheetData>
    <row r="1" spans="1:29" ht="18">
      <c r="B1" s="5" t="s">
        <v>132</v>
      </c>
      <c r="C1" s="26"/>
      <c r="D1" s="26"/>
      <c r="E1" s="26"/>
      <c r="F1" s="26"/>
      <c r="G1" s="26"/>
      <c r="H1" s="26"/>
      <c r="I1" s="26"/>
      <c r="J1" s="26"/>
      <c r="K1" s="26"/>
      <c r="L1" s="26"/>
      <c r="M1" s="26"/>
      <c r="N1" s="26"/>
      <c r="O1" s="26"/>
      <c r="P1" s="26"/>
      <c r="Q1" s="26"/>
      <c r="R1" s="26"/>
      <c r="S1" s="26"/>
      <c r="T1" s="26"/>
      <c r="U1" s="26"/>
      <c r="V1" s="26"/>
      <c r="W1" s="26"/>
      <c r="X1" s="26"/>
    </row>
    <row r="2" spans="1:29" s="3" customFormat="1">
      <c r="B2" s="26" t="s">
        <v>137</v>
      </c>
      <c r="C2" s="26"/>
      <c r="D2" s="26"/>
      <c r="E2" s="26"/>
      <c r="F2" s="26"/>
      <c r="G2" s="26"/>
      <c r="H2" s="26"/>
      <c r="I2" s="26"/>
      <c r="J2" s="26"/>
      <c r="K2" s="26"/>
      <c r="L2" s="26"/>
      <c r="M2" s="26"/>
      <c r="N2" s="26"/>
      <c r="O2" s="26"/>
      <c r="P2" s="26"/>
      <c r="Q2" s="26"/>
      <c r="R2" s="26"/>
      <c r="S2" s="26"/>
      <c r="T2" s="26"/>
      <c r="U2" s="26"/>
      <c r="V2" s="26"/>
      <c r="W2" s="26"/>
      <c r="X2" s="26"/>
    </row>
    <row r="3" spans="1:29">
      <c r="A3" s="10"/>
      <c r="B3" s="11" t="s">
        <v>68</v>
      </c>
      <c r="C3" s="69" t="s">
        <v>49</v>
      </c>
      <c r="D3" s="69" t="s">
        <v>50</v>
      </c>
      <c r="E3" s="69" t="s">
        <v>51</v>
      </c>
      <c r="F3" s="69" t="s">
        <v>52</v>
      </c>
      <c r="G3" s="69" t="s">
        <v>53</v>
      </c>
      <c r="H3" s="69" t="s">
        <v>54</v>
      </c>
      <c r="I3" s="69" t="s">
        <v>55</v>
      </c>
      <c r="J3" s="69" t="s">
        <v>56</v>
      </c>
      <c r="K3" s="69" t="s">
        <v>77</v>
      </c>
      <c r="L3" s="69" t="s">
        <v>120</v>
      </c>
      <c r="M3" s="69" t="s">
        <v>136</v>
      </c>
      <c r="N3" s="69" t="s">
        <v>138</v>
      </c>
      <c r="O3" s="69" t="s">
        <v>161</v>
      </c>
      <c r="P3" s="69" t="s">
        <v>162</v>
      </c>
      <c r="Q3" s="69" t="s">
        <v>164</v>
      </c>
      <c r="R3" s="69" t="s">
        <v>165</v>
      </c>
      <c r="S3" s="69" t="s">
        <v>168</v>
      </c>
      <c r="T3" s="69" t="s">
        <v>169</v>
      </c>
      <c r="U3" s="69" t="s">
        <v>170</v>
      </c>
      <c r="V3" s="69" t="s">
        <v>171</v>
      </c>
      <c r="W3" s="69" t="s">
        <v>181</v>
      </c>
      <c r="X3" s="70" t="s">
        <v>182</v>
      </c>
      <c r="Z3" s="69" t="s">
        <v>57</v>
      </c>
      <c r="AA3" s="69" t="s">
        <v>139</v>
      </c>
      <c r="AB3" s="69" t="s">
        <v>166</v>
      </c>
      <c r="AC3" s="69" t="s">
        <v>167</v>
      </c>
    </row>
    <row r="4" spans="1:29">
      <c r="A4" s="8"/>
      <c r="B4" s="22" t="s">
        <v>67</v>
      </c>
      <c r="C4" s="23">
        <v>306935</v>
      </c>
      <c r="D4" s="23">
        <v>296103</v>
      </c>
      <c r="E4" s="23">
        <v>291071.52533693553</v>
      </c>
      <c r="F4" s="23">
        <v>291826.03346954793</v>
      </c>
      <c r="G4" s="23">
        <v>288540</v>
      </c>
      <c r="H4" s="23">
        <v>277200</v>
      </c>
      <c r="I4" s="23">
        <v>275766</v>
      </c>
      <c r="J4" s="23">
        <v>273633.75278010633</v>
      </c>
      <c r="K4" s="23">
        <v>282162</v>
      </c>
      <c r="L4" s="23">
        <v>283420.47478764958</v>
      </c>
      <c r="M4" s="23">
        <v>271598.19534778653</v>
      </c>
      <c r="N4" s="109">
        <v>272516.51730634575</v>
      </c>
      <c r="O4" s="23">
        <v>278416.98721812136</v>
      </c>
      <c r="P4" s="23">
        <v>282288.75677358097</v>
      </c>
      <c r="Q4" s="23">
        <v>292172.01932801353</v>
      </c>
      <c r="R4" s="23">
        <v>289731.03069760464</v>
      </c>
      <c r="S4" s="23">
        <v>299029.08645733114</v>
      </c>
      <c r="T4" s="109">
        <v>306267.48236676323</v>
      </c>
      <c r="U4" s="23">
        <v>312598.17313600593</v>
      </c>
      <c r="V4" s="23">
        <v>317701.84956122073</v>
      </c>
      <c r="W4" s="23">
        <v>301174.56693626888</v>
      </c>
      <c r="X4" s="40">
        <v>297912.01807133883</v>
      </c>
      <c r="Z4" s="23">
        <v>1115139.7527801064</v>
      </c>
      <c r="AA4" s="23">
        <v>1109697.1874417819</v>
      </c>
      <c r="AB4" s="23">
        <v>1142608.2504273101</v>
      </c>
      <c r="AC4" s="23">
        <v>1235596.5915213211</v>
      </c>
    </row>
    <row r="5" spans="1:29">
      <c r="A5" s="8"/>
      <c r="B5" s="52" t="s">
        <v>83</v>
      </c>
      <c r="C5" s="53">
        <v>36717</v>
      </c>
      <c r="D5" s="53">
        <v>29885</v>
      </c>
      <c r="E5" s="53">
        <v>30969.801257442887</v>
      </c>
      <c r="F5" s="53">
        <v>27978.631691434872</v>
      </c>
      <c r="G5" s="53">
        <v>36324</v>
      </c>
      <c r="H5" s="53">
        <v>32780</v>
      </c>
      <c r="I5" s="53">
        <v>30842</v>
      </c>
      <c r="J5" s="53">
        <v>28848.909799212808</v>
      </c>
      <c r="K5" s="53">
        <v>36587</v>
      </c>
      <c r="L5" s="53">
        <v>31972.503474127298</v>
      </c>
      <c r="M5" s="53">
        <v>30412.283903576914</v>
      </c>
      <c r="N5" s="110">
        <v>29942.049346085274</v>
      </c>
      <c r="O5" s="53">
        <v>38025.795229952251</v>
      </c>
      <c r="P5" s="53">
        <v>30915.652991558549</v>
      </c>
      <c r="Q5" s="53">
        <v>33108.407289610754</v>
      </c>
      <c r="R5" s="53">
        <v>30370.307551227335</v>
      </c>
      <c r="S5" s="53">
        <v>37922.9051823224</v>
      </c>
      <c r="T5" s="110">
        <v>36215.413368845911</v>
      </c>
      <c r="U5" s="53">
        <v>32995.132974939785</v>
      </c>
      <c r="V5" s="53">
        <v>32981.667467381965</v>
      </c>
      <c r="W5" s="53">
        <v>41293.238213513047</v>
      </c>
      <c r="X5" s="54">
        <v>34224.435172212761</v>
      </c>
      <c r="Z5" s="53">
        <v>128794.90979921281</v>
      </c>
      <c r="AA5" s="53">
        <v>128913.83672378949</v>
      </c>
      <c r="AB5" s="53">
        <v>132419.4539141804</v>
      </c>
      <c r="AC5" s="53">
        <v>140115.11899349006</v>
      </c>
    </row>
    <row r="6" spans="1:29">
      <c r="A6" s="8"/>
      <c r="B6" s="52" t="s">
        <v>84</v>
      </c>
      <c r="C6" s="53">
        <v>18234</v>
      </c>
      <c r="D6" s="53">
        <v>17396</v>
      </c>
      <c r="E6" s="53">
        <v>17827.924443122807</v>
      </c>
      <c r="F6" s="53">
        <v>17141.190390158394</v>
      </c>
      <c r="G6" s="53">
        <v>17356</v>
      </c>
      <c r="H6" s="53">
        <v>17503</v>
      </c>
      <c r="I6" s="53">
        <v>17836</v>
      </c>
      <c r="J6" s="53">
        <v>17924</v>
      </c>
      <c r="K6" s="53">
        <v>18477</v>
      </c>
      <c r="L6" s="53">
        <v>17563.231861527333</v>
      </c>
      <c r="M6" s="53">
        <v>17810.478761266029</v>
      </c>
      <c r="N6" s="110">
        <v>18192.017111915447</v>
      </c>
      <c r="O6" s="53">
        <v>17026.019131625133</v>
      </c>
      <c r="P6" s="53">
        <v>16560.585644805233</v>
      </c>
      <c r="Q6" s="53">
        <v>16113.301206017619</v>
      </c>
      <c r="R6" s="53">
        <v>17013.023394807809</v>
      </c>
      <c r="S6" s="53">
        <v>16957.03777397062</v>
      </c>
      <c r="T6" s="110">
        <v>16345.454711675153</v>
      </c>
      <c r="U6" s="53">
        <v>15160.881497770337</v>
      </c>
      <c r="V6" s="53">
        <v>15642.910786173379</v>
      </c>
      <c r="W6" s="53">
        <v>16030.274903758285</v>
      </c>
      <c r="X6" s="54">
        <v>12536.819211837837</v>
      </c>
      <c r="Z6" s="53">
        <v>70619</v>
      </c>
      <c r="AA6" s="53">
        <v>72042.727734708809</v>
      </c>
      <c r="AB6" s="53">
        <v>66713.161238783126</v>
      </c>
      <c r="AC6" s="53">
        <v>64106.284769589489</v>
      </c>
    </row>
    <row r="7" spans="1:29">
      <c r="A7" s="10"/>
      <c r="B7" s="52" t="s">
        <v>188</v>
      </c>
      <c r="C7" s="53">
        <v>27699</v>
      </c>
      <c r="D7" s="53">
        <v>27349</v>
      </c>
      <c r="E7" s="53">
        <v>26161.11641373278</v>
      </c>
      <c r="F7" s="53">
        <v>26236.980268408788</v>
      </c>
      <c r="G7" s="53">
        <v>22806</v>
      </c>
      <c r="H7" s="53">
        <v>24219</v>
      </c>
      <c r="I7" s="53">
        <v>24222</v>
      </c>
      <c r="J7" s="53">
        <v>25496</v>
      </c>
      <c r="K7" s="53">
        <v>11082.948531004378</v>
      </c>
      <c r="L7" s="53">
        <v>10472.196182103176</v>
      </c>
      <c r="M7" s="53">
        <v>9627.7892680422774</v>
      </c>
      <c r="N7" s="110">
        <v>13095.701227957677</v>
      </c>
      <c r="O7" s="53">
        <v>10554.172352684178</v>
      </c>
      <c r="P7" s="53">
        <v>11175.530593554307</v>
      </c>
      <c r="Q7" s="53">
        <v>9317.6360229115344</v>
      </c>
      <c r="R7" s="53">
        <v>11948.066322325336</v>
      </c>
      <c r="S7" s="53">
        <v>11558.168367110804</v>
      </c>
      <c r="T7" s="110">
        <v>8284.4238243172731</v>
      </c>
      <c r="U7" s="53">
        <v>10113.115019155557</v>
      </c>
      <c r="V7" s="53">
        <v>11314.650144042425</v>
      </c>
      <c r="W7" s="53">
        <v>11951.852224107521</v>
      </c>
      <c r="X7" s="54">
        <v>9495.8920579979294</v>
      </c>
      <c r="Z7" s="53">
        <v>96743</v>
      </c>
      <c r="AA7" s="53">
        <v>44278.63520910751</v>
      </c>
      <c r="AB7" s="53">
        <v>42995.405291475356</v>
      </c>
      <c r="AC7" s="53">
        <v>41270.35735462606</v>
      </c>
    </row>
    <row r="8" spans="1:29">
      <c r="A8" s="10"/>
      <c r="B8" s="49" t="s">
        <v>157</v>
      </c>
      <c r="C8" s="50">
        <f>SUM(C5:C7)</f>
        <v>82650</v>
      </c>
      <c r="D8" s="50">
        <f t="shared" ref="D8:J8" si="0">SUM(D5:D7)</f>
        <v>74630</v>
      </c>
      <c r="E8" s="50">
        <f t="shared" si="0"/>
        <v>74958.842114298473</v>
      </c>
      <c r="F8" s="50">
        <f t="shared" si="0"/>
        <v>71356.80235000205</v>
      </c>
      <c r="G8" s="50">
        <f t="shared" si="0"/>
        <v>76486</v>
      </c>
      <c r="H8" s="50">
        <f t="shared" si="0"/>
        <v>74502</v>
      </c>
      <c r="I8" s="50">
        <f t="shared" si="0"/>
        <v>72900</v>
      </c>
      <c r="J8" s="50">
        <f t="shared" si="0"/>
        <v>72268.909799212808</v>
      </c>
      <c r="K8" s="50">
        <f t="shared" ref="K8:N8" si="1">SUM(K5:K7)</f>
        <v>66146.948531004382</v>
      </c>
      <c r="L8" s="50">
        <f t="shared" si="1"/>
        <v>60007.93151775781</v>
      </c>
      <c r="M8" s="50">
        <f t="shared" si="1"/>
        <v>57850.551932885224</v>
      </c>
      <c r="N8" s="111">
        <f t="shared" si="1"/>
        <v>61229.767685958403</v>
      </c>
      <c r="O8" s="50">
        <v>65605.986714261569</v>
      </c>
      <c r="P8" s="50">
        <v>58651.769229918085</v>
      </c>
      <c r="Q8" s="50">
        <v>58539.344518539903</v>
      </c>
      <c r="R8" s="50">
        <v>59331.397268360481</v>
      </c>
      <c r="S8" s="50">
        <v>66438.11132340382</v>
      </c>
      <c r="T8" s="111">
        <f t="shared" ref="T8:U8" si="2">SUM(T5:T7)</f>
        <v>60845.291904838334</v>
      </c>
      <c r="U8" s="50">
        <f t="shared" si="2"/>
        <v>58269.129491865679</v>
      </c>
      <c r="V8" s="50">
        <v>59939.22839759777</v>
      </c>
      <c r="W8" s="50">
        <v>69275.365341378856</v>
      </c>
      <c r="X8" s="51">
        <f t="shared" ref="X8" si="3">SUM(X5:X7)</f>
        <v>56257.146442048528</v>
      </c>
      <c r="Z8" s="50">
        <v>296156.90979921282</v>
      </c>
      <c r="AA8" s="50">
        <v>245235.1996676058</v>
      </c>
      <c r="AB8" s="50">
        <v>242128.02044443888</v>
      </c>
      <c r="AC8" s="50">
        <v>245491.76111770561</v>
      </c>
    </row>
    <row r="9" spans="1:29" ht="13.5" thickBot="1">
      <c r="A9" s="10"/>
      <c r="B9" s="18" t="s">
        <v>73</v>
      </c>
      <c r="C9" s="19">
        <f>SUM(C4:C7)</f>
        <v>389585</v>
      </c>
      <c r="D9" s="19">
        <f t="shared" ref="D9:J9" si="4">SUM(D4:D7)</f>
        <v>370733</v>
      </c>
      <c r="E9" s="19">
        <f t="shared" si="4"/>
        <v>366030.36745123402</v>
      </c>
      <c r="F9" s="19">
        <f t="shared" si="4"/>
        <v>363182.83581954997</v>
      </c>
      <c r="G9" s="19">
        <f t="shared" si="4"/>
        <v>365026</v>
      </c>
      <c r="H9" s="19">
        <f t="shared" si="4"/>
        <v>351702</v>
      </c>
      <c r="I9" s="19">
        <f t="shared" si="4"/>
        <v>348666</v>
      </c>
      <c r="J9" s="19">
        <f t="shared" si="4"/>
        <v>345902.66257931915</v>
      </c>
      <c r="K9" s="19">
        <f t="shared" ref="K9:M9" si="5">SUM(K4:K7)</f>
        <v>348308.94853100437</v>
      </c>
      <c r="L9" s="19">
        <f t="shared" si="5"/>
        <v>343428.40630540735</v>
      </c>
      <c r="M9" s="19">
        <f t="shared" si="5"/>
        <v>329448.74728067173</v>
      </c>
      <c r="N9" s="112">
        <f>SUM(N4:N7)</f>
        <v>333746.28499230416</v>
      </c>
      <c r="O9" s="19">
        <v>344022.97393238294</v>
      </c>
      <c r="P9" s="19">
        <v>340940.52600349905</v>
      </c>
      <c r="Q9" s="19">
        <v>350711.36384655343</v>
      </c>
      <c r="R9" s="19">
        <v>349062.42796596512</v>
      </c>
      <c r="S9" s="19">
        <v>365467.19778073498</v>
      </c>
      <c r="T9" s="112">
        <f t="shared" ref="T9:U9" si="6">SUM(T4:T7)</f>
        <v>367112.77427160158</v>
      </c>
      <c r="U9" s="19">
        <f t="shared" si="6"/>
        <v>370867.30262787157</v>
      </c>
      <c r="V9" s="19">
        <v>377641.07795881853</v>
      </c>
      <c r="W9" s="19">
        <v>370449.93227764778</v>
      </c>
      <c r="X9" s="34">
        <f t="shared" ref="X9" si="7">SUM(X4:X7)</f>
        <v>354169.16451338737</v>
      </c>
      <c r="Z9" s="19">
        <v>1411296.6625793192</v>
      </c>
      <c r="AA9" s="19">
        <v>1354932.3871093879</v>
      </c>
      <c r="AB9" s="19">
        <v>1384736.2708717489</v>
      </c>
      <c r="AC9" s="19">
        <v>1481088.3526390267</v>
      </c>
    </row>
    <row r="10" spans="1:29">
      <c r="A10" s="10"/>
      <c r="B10" s="22" t="s">
        <v>60</v>
      </c>
      <c r="C10" s="23">
        <v>-152746</v>
      </c>
      <c r="D10" s="23">
        <v>-156403</v>
      </c>
      <c r="E10" s="23">
        <v>-146235.42553667718</v>
      </c>
      <c r="F10" s="23">
        <v>-149959.57446332282</v>
      </c>
      <c r="G10" s="23">
        <v>-155738</v>
      </c>
      <c r="H10" s="23">
        <v>-194329</v>
      </c>
      <c r="I10" s="23">
        <v>-186449</v>
      </c>
      <c r="J10" s="23">
        <v>-169139</v>
      </c>
      <c r="K10" s="23">
        <v>-163153.87167156499</v>
      </c>
      <c r="L10" s="23">
        <v>-153626.8200032466</v>
      </c>
      <c r="M10" s="23">
        <v>-116907.03327995754</v>
      </c>
      <c r="N10" s="109">
        <v>-137175.59228299884</v>
      </c>
      <c r="O10" s="23">
        <v>-110443.92990653569</v>
      </c>
      <c r="P10" s="23">
        <v>-127101.97492022195</v>
      </c>
      <c r="Q10" s="23">
        <v>-135719.0298941815</v>
      </c>
      <c r="R10" s="23">
        <v>-131244.63210155582</v>
      </c>
      <c r="S10" s="23">
        <v>-119038.37599631275</v>
      </c>
      <c r="T10" s="109">
        <v>-128329.41740629975</v>
      </c>
      <c r="U10" s="23">
        <v>-143406.11164899275</v>
      </c>
      <c r="V10" s="23">
        <v>-145473.44564787491</v>
      </c>
      <c r="W10" s="23">
        <v>-166198.48090690013</v>
      </c>
      <c r="X10" s="40">
        <v>-187076.16431116848</v>
      </c>
      <c r="Z10" s="23">
        <v>-705655</v>
      </c>
      <c r="AA10" s="23">
        <v>-570863.31723776797</v>
      </c>
      <c r="AB10" s="23">
        <v>-504509.25849730655</v>
      </c>
      <c r="AC10" s="23">
        <v>-536247.35069948016</v>
      </c>
    </row>
    <row r="11" spans="1:29">
      <c r="A11" s="10"/>
      <c r="B11" s="52" t="s">
        <v>193</v>
      </c>
      <c r="C11" s="53">
        <v>-3328</v>
      </c>
      <c r="D11" s="53">
        <v>-3406</v>
      </c>
      <c r="E11" s="53">
        <v>-3364.2824620585088</v>
      </c>
      <c r="F11" s="53">
        <v>-3995.6481484480209</v>
      </c>
      <c r="G11" s="53">
        <v>-3511.8759837726616</v>
      </c>
      <c r="H11" s="53">
        <v>-3466.1240162273384</v>
      </c>
      <c r="I11" s="53">
        <v>-3156</v>
      </c>
      <c r="J11" s="53">
        <v>-3059.0757993688658</v>
      </c>
      <c r="K11" s="53">
        <v>-3307</v>
      </c>
      <c r="L11" s="53">
        <v>-3228.3822078903986</v>
      </c>
      <c r="M11" s="53">
        <v>-3543.4601378676134</v>
      </c>
      <c r="N11" s="110">
        <v>-3700.0842256024262</v>
      </c>
      <c r="O11" s="53">
        <v>-3383.5416978131498</v>
      </c>
      <c r="P11" s="53">
        <v>-2512.9814835840016</v>
      </c>
      <c r="Q11" s="53">
        <v>-3914.5420470693507</v>
      </c>
      <c r="R11" s="53">
        <v>-3740.2619942828314</v>
      </c>
      <c r="S11" s="53">
        <v>-3411.8970392878373</v>
      </c>
      <c r="T11" s="110">
        <v>-3357.827508509391</v>
      </c>
      <c r="U11" s="53">
        <v>-3423.1599779398639</v>
      </c>
      <c r="V11" s="53">
        <v>-3549.0537296912771</v>
      </c>
      <c r="W11" s="53">
        <v>-3308.9093609392571</v>
      </c>
      <c r="X11" s="54">
        <v>-3286.8501934239735</v>
      </c>
      <c r="Z11" s="53">
        <v>-13193.075799368866</v>
      </c>
      <c r="AA11" s="53">
        <v>-13778.926571360438</v>
      </c>
      <c r="AB11" s="53">
        <v>-13551.627222749334</v>
      </c>
      <c r="AC11" s="53">
        <v>-13741.938255428369</v>
      </c>
    </row>
    <row r="12" spans="1:29">
      <c r="A12" s="10"/>
      <c r="B12" s="52" t="s">
        <v>189</v>
      </c>
      <c r="C12" s="53">
        <v>-11532</v>
      </c>
      <c r="D12" s="53">
        <v>-12276</v>
      </c>
      <c r="E12" s="53">
        <v>-10931.624608490412</v>
      </c>
      <c r="F12" s="53">
        <v>-10152.602567684502</v>
      </c>
      <c r="G12" s="53">
        <v>-14117.883473324002</v>
      </c>
      <c r="H12" s="53">
        <v>-7368.1165266759981</v>
      </c>
      <c r="I12" s="53">
        <v>-10522</v>
      </c>
      <c r="J12" s="53">
        <v>-12371.453479127529</v>
      </c>
      <c r="K12" s="53">
        <v>-10665</v>
      </c>
      <c r="L12" s="53">
        <v>-18264.663484108016</v>
      </c>
      <c r="M12" s="53">
        <v>-10789.914986378077</v>
      </c>
      <c r="N12" s="110">
        <v>-13410.172027569017</v>
      </c>
      <c r="O12" s="53">
        <v>-17582.219989143661</v>
      </c>
      <c r="P12" s="53">
        <v>-9187.6061007451208</v>
      </c>
      <c r="Q12" s="53">
        <v>-13063.801908165453</v>
      </c>
      <c r="R12" s="53">
        <v>-37903.613712061364</v>
      </c>
      <c r="S12" s="53">
        <v>-19189.738411147882</v>
      </c>
      <c r="T12" s="110">
        <v>-18015.26559633451</v>
      </c>
      <c r="U12" s="53">
        <v>-18785.259620036522</v>
      </c>
      <c r="V12" s="53">
        <v>-19208.094077554517</v>
      </c>
      <c r="W12" s="53">
        <v>-19757.322908573682</v>
      </c>
      <c r="X12" s="54">
        <v>-19499.057465618498</v>
      </c>
      <c r="Z12" s="53">
        <v>-44379.453479127529</v>
      </c>
      <c r="AA12" s="53">
        <v>-53129.750498055109</v>
      </c>
      <c r="AB12" s="53">
        <v>-77738.9457101156</v>
      </c>
      <c r="AC12" s="53">
        <v>-75198.357705073431</v>
      </c>
    </row>
    <row r="13" spans="1:29">
      <c r="A13" s="8"/>
      <c r="B13" s="52" t="s">
        <v>85</v>
      </c>
      <c r="C13" s="53">
        <v>-74918</v>
      </c>
      <c r="D13" s="53">
        <v>-64165</v>
      </c>
      <c r="E13" s="53">
        <v>-68706.392977384152</v>
      </c>
      <c r="F13" s="53">
        <v>-66258.807278489214</v>
      </c>
      <c r="G13" s="53">
        <v>-62726.8880761568</v>
      </c>
      <c r="H13" s="53">
        <v>-63599.1119238432</v>
      </c>
      <c r="I13" s="53">
        <v>-65063</v>
      </c>
      <c r="J13" s="53">
        <v>-63900</v>
      </c>
      <c r="K13" s="53">
        <v>-63603</v>
      </c>
      <c r="L13" s="53">
        <v>-61977.190997006328</v>
      </c>
      <c r="M13" s="53">
        <v>-67045.391257643452</v>
      </c>
      <c r="N13" s="110">
        <v>-69981.828452827642</v>
      </c>
      <c r="O13" s="53">
        <v>-60468.81624418265</v>
      </c>
      <c r="P13" s="53">
        <v>-56983.584883146956</v>
      </c>
      <c r="Q13" s="53">
        <v>-65171.385572171959</v>
      </c>
      <c r="R13" s="53">
        <v>-60611.724962311535</v>
      </c>
      <c r="S13" s="53">
        <v>-61883.127138689953</v>
      </c>
      <c r="T13" s="110">
        <v>-61263.355647510522</v>
      </c>
      <c r="U13" s="53">
        <v>-61409.084534850488</v>
      </c>
      <c r="V13" s="53">
        <v>-58119.028040716425</v>
      </c>
      <c r="W13" s="53">
        <v>-58417.006513245185</v>
      </c>
      <c r="X13" s="54">
        <v>-58201.223091195861</v>
      </c>
      <c r="Z13" s="53">
        <v>-255289</v>
      </c>
      <c r="AA13" s="53">
        <v>-262607.41070747742</v>
      </c>
      <c r="AB13" s="53">
        <v>-243235.5116618131</v>
      </c>
      <c r="AC13" s="53">
        <v>-242674.59536176739</v>
      </c>
    </row>
    <row r="14" spans="1:29">
      <c r="A14" s="9"/>
      <c r="B14" s="52" t="s">
        <v>86</v>
      </c>
      <c r="C14" s="53">
        <v>-63404</v>
      </c>
      <c r="D14" s="53">
        <v>-71888</v>
      </c>
      <c r="E14" s="53">
        <v>-67444.483005865215</v>
      </c>
      <c r="F14" s="53">
        <v>-67219.874524275452</v>
      </c>
      <c r="G14" s="53">
        <v>-65764.264046362397</v>
      </c>
      <c r="H14" s="53">
        <v>-74410.735953637603</v>
      </c>
      <c r="I14" s="53">
        <v>-67845</v>
      </c>
      <c r="J14" s="53">
        <v>-67075</v>
      </c>
      <c r="K14" s="53">
        <v>-64695</v>
      </c>
      <c r="L14" s="53">
        <v>-67305.173147359979</v>
      </c>
      <c r="M14" s="53">
        <v>-58402.580233458022</v>
      </c>
      <c r="N14" s="110">
        <v>-63129.224133515992</v>
      </c>
      <c r="O14" s="53">
        <v>-60785.557486389196</v>
      </c>
      <c r="P14" s="53">
        <v>-65908.190137195823</v>
      </c>
      <c r="Q14" s="53">
        <v>-71413.859811269998</v>
      </c>
      <c r="R14" s="53">
        <v>-43028.604313474003</v>
      </c>
      <c r="S14" s="53">
        <v>-66332.970104831606</v>
      </c>
      <c r="T14" s="110">
        <v>-68676.426875914403</v>
      </c>
      <c r="U14" s="53">
        <v>-63620.644766485988</v>
      </c>
      <c r="V14" s="53">
        <v>-76153.976236165996</v>
      </c>
      <c r="W14" s="53">
        <v>-69693.944856565096</v>
      </c>
      <c r="X14" s="54">
        <v>-62926.752272061916</v>
      </c>
      <c r="Z14" s="53">
        <v>-275095</v>
      </c>
      <c r="AA14" s="53">
        <v>-253531.97751433399</v>
      </c>
      <c r="AB14" s="53">
        <v>-241136.384895689</v>
      </c>
      <c r="AC14" s="53">
        <v>-274784.01798339799</v>
      </c>
    </row>
    <row r="15" spans="1:29">
      <c r="A15" s="9"/>
      <c r="B15" s="52" t="s">
        <v>190</v>
      </c>
      <c r="C15" s="53">
        <v>-20241</v>
      </c>
      <c r="D15" s="53">
        <v>-20818</v>
      </c>
      <c r="E15" s="53">
        <v>-17036.214249345045</v>
      </c>
      <c r="F15" s="53">
        <v>-23556.723228524839</v>
      </c>
      <c r="G15" s="53">
        <v>-24269.021706716314</v>
      </c>
      <c r="H15" s="53">
        <v>-16930.978293283686</v>
      </c>
      <c r="I15" s="53">
        <v>-20078</v>
      </c>
      <c r="J15" s="53">
        <v>-21726</v>
      </c>
      <c r="K15" s="53">
        <v>-22912</v>
      </c>
      <c r="L15" s="53">
        <v>-17777.234316634058</v>
      </c>
      <c r="M15" s="53">
        <v>-20699.514044668678</v>
      </c>
      <c r="N15" s="110">
        <v>-9427.5266895657769</v>
      </c>
      <c r="O15" s="53">
        <v>-21574.760485195678</v>
      </c>
      <c r="P15" s="53">
        <v>-25054.014233485766</v>
      </c>
      <c r="Q15" s="53">
        <v>-14416.434988594003</v>
      </c>
      <c r="R15" s="53">
        <v>-21510.961168061745</v>
      </c>
      <c r="S15" s="53">
        <v>-16399.150891094581</v>
      </c>
      <c r="T15" s="110">
        <v>-16294.942893205531</v>
      </c>
      <c r="U15" s="53">
        <v>-17997.304006502254</v>
      </c>
      <c r="V15" s="53">
        <v>-20047.274470795906</v>
      </c>
      <c r="W15" s="53">
        <v>-16103.15336814878</v>
      </c>
      <c r="X15" s="54">
        <v>-13969.181179728477</v>
      </c>
      <c r="Z15" s="53">
        <v>-83004</v>
      </c>
      <c r="AA15" s="53">
        <v>-70816.275050868513</v>
      </c>
      <c r="AB15" s="53">
        <v>-82556.170875337193</v>
      </c>
      <c r="AC15" s="53">
        <v>-70738.672261598273</v>
      </c>
    </row>
    <row r="16" spans="1:29">
      <c r="A16" s="9"/>
      <c r="B16" s="49" t="s">
        <v>158</v>
      </c>
      <c r="C16" s="50">
        <f>SUM(C11:C15)</f>
        <v>-173423</v>
      </c>
      <c r="D16" s="50">
        <f t="shared" ref="D16:J16" si="8">SUM(D11:D15)</f>
        <v>-172553</v>
      </c>
      <c r="E16" s="50">
        <f t="shared" si="8"/>
        <v>-167482.99730314332</v>
      </c>
      <c r="F16" s="50">
        <f t="shared" si="8"/>
        <v>-171183.65574742202</v>
      </c>
      <c r="G16" s="50">
        <f t="shared" si="8"/>
        <v>-170389.93328633215</v>
      </c>
      <c r="H16" s="50">
        <f t="shared" si="8"/>
        <v>-165775.06671366785</v>
      </c>
      <c r="I16" s="50">
        <f t="shared" si="8"/>
        <v>-166664</v>
      </c>
      <c r="J16" s="50">
        <f t="shared" si="8"/>
        <v>-168131.5292784964</v>
      </c>
      <c r="K16" s="50">
        <f t="shared" ref="K16:N16" si="9">SUM(K11:K15)</f>
        <v>-165182</v>
      </c>
      <c r="L16" s="50">
        <f t="shared" si="9"/>
        <v>-168552.64415299881</v>
      </c>
      <c r="M16" s="50">
        <f t="shared" si="9"/>
        <v>-160480.86066001584</v>
      </c>
      <c r="N16" s="111">
        <f t="shared" si="9"/>
        <v>-159648.83552908085</v>
      </c>
      <c r="O16" s="50">
        <v>-163794.89590272433</v>
      </c>
      <c r="P16" s="50">
        <v>-159646.37683815768</v>
      </c>
      <c r="Q16" s="50">
        <v>-167980.02432727077</v>
      </c>
      <c r="R16" s="50">
        <v>-166795.16615019148</v>
      </c>
      <c r="S16" s="50">
        <f t="shared" ref="S16:U16" si="10">SUM(S11:S15)</f>
        <v>-167216.88358505187</v>
      </c>
      <c r="T16" s="111">
        <f t="shared" si="10"/>
        <v>-167607.81852147434</v>
      </c>
      <c r="U16" s="50">
        <f t="shared" si="10"/>
        <v>-165235.45290581512</v>
      </c>
      <c r="V16" s="50">
        <v>-177077.42655492414</v>
      </c>
      <c r="W16" s="50">
        <v>-167280.337007472</v>
      </c>
      <c r="X16" s="51">
        <f t="shared" ref="X16" si="11">SUM(X11:X15)</f>
        <v>-157883.06420202873</v>
      </c>
      <c r="Z16" s="50">
        <v>-670960.5292784964</v>
      </c>
      <c r="AA16" s="50">
        <v>-653864.34034209547</v>
      </c>
      <c r="AB16" s="50">
        <v>-658218.6403657042</v>
      </c>
      <c r="AC16" s="50">
        <v>-677137.58156726556</v>
      </c>
    </row>
    <row r="17" spans="1:29">
      <c r="A17" s="10"/>
      <c r="B17" s="16" t="s">
        <v>48</v>
      </c>
      <c r="C17" s="17">
        <v>-630</v>
      </c>
      <c r="D17" s="17">
        <v>-1272</v>
      </c>
      <c r="E17" s="17">
        <v>-959.0541072094602</v>
      </c>
      <c r="F17" s="17">
        <v>-1835.058616517771</v>
      </c>
      <c r="G17" s="17">
        <v>-951</v>
      </c>
      <c r="H17" s="17">
        <v>-1212</v>
      </c>
      <c r="I17" s="17">
        <v>-771</v>
      </c>
      <c r="J17" s="17">
        <v>-1288.0675011400999</v>
      </c>
      <c r="K17" s="17">
        <v>-895</v>
      </c>
      <c r="L17" s="17">
        <v>-1559</v>
      </c>
      <c r="M17" s="17">
        <v>-1101</v>
      </c>
      <c r="N17" s="113">
        <v>-928.1448121548483</v>
      </c>
      <c r="O17" s="17">
        <v>-849.34499999999991</v>
      </c>
      <c r="P17" s="17">
        <v>-895.25280464722016</v>
      </c>
      <c r="Q17" s="17">
        <v>281.70835438268068</v>
      </c>
      <c r="R17" s="17">
        <v>-660.33337289323663</v>
      </c>
      <c r="S17" s="17">
        <v>-552.97200000000009</v>
      </c>
      <c r="T17" s="113">
        <v>-605.02903664257963</v>
      </c>
      <c r="U17" s="17">
        <v>-920.32604322554664</v>
      </c>
      <c r="V17" s="17">
        <v>274.7036158631613</v>
      </c>
      <c r="W17" s="17">
        <v>55.96102812261006</v>
      </c>
      <c r="X17" s="38">
        <v>107.53022230411921</v>
      </c>
      <c r="Z17" s="17">
        <v>-4222.0675011400999</v>
      </c>
      <c r="AA17" s="17">
        <v>-4483.1448121548483</v>
      </c>
      <c r="AB17" s="17">
        <v>-2122.222823157776</v>
      </c>
      <c r="AC17" s="17">
        <v>-1803.6234640049652</v>
      </c>
    </row>
    <row r="18" spans="1:29" ht="13.5" thickBot="1">
      <c r="A18" s="9"/>
      <c r="B18" s="31" t="s">
        <v>71</v>
      </c>
      <c r="C18" s="32">
        <f>C9+C17+C10+C16</f>
        <v>62786</v>
      </c>
      <c r="D18" s="32">
        <f t="shared" ref="D18:J18" si="12">D9+D17+D10+D16</f>
        <v>40505</v>
      </c>
      <c r="E18" s="32">
        <f t="shared" si="12"/>
        <v>51352.890504204086</v>
      </c>
      <c r="F18" s="32">
        <f t="shared" si="12"/>
        <v>40204.546992287389</v>
      </c>
      <c r="G18" s="32">
        <f t="shared" si="12"/>
        <v>37947.066713667853</v>
      </c>
      <c r="H18" s="32">
        <f t="shared" si="12"/>
        <v>-9614.066713667853</v>
      </c>
      <c r="I18" s="32">
        <f t="shared" si="12"/>
        <v>-5218</v>
      </c>
      <c r="J18" s="32">
        <f t="shared" si="12"/>
        <v>7344.065799682634</v>
      </c>
      <c r="K18" s="32">
        <f t="shared" ref="K18:N18" si="13">K9+K17+K10+K16</f>
        <v>19078.076859439374</v>
      </c>
      <c r="L18" s="32">
        <f t="shared" si="13"/>
        <v>19689.942149161943</v>
      </c>
      <c r="M18" s="32">
        <f t="shared" si="13"/>
        <v>50959.853340698348</v>
      </c>
      <c r="N18" s="114">
        <f t="shared" si="13"/>
        <v>35993.712368069595</v>
      </c>
      <c r="O18" s="32">
        <v>68934.803123122954</v>
      </c>
      <c r="P18" s="32">
        <v>53296.921440472215</v>
      </c>
      <c r="Q18" s="32">
        <v>47294.017979483819</v>
      </c>
      <c r="R18" s="32">
        <v>50362.296341324603</v>
      </c>
      <c r="S18" s="32">
        <f t="shared" ref="S18:U18" si="14">S9+S17+S10+S16</f>
        <v>78658.966199370334</v>
      </c>
      <c r="T18" s="114">
        <f t="shared" si="14"/>
        <v>70570.509307184926</v>
      </c>
      <c r="U18" s="32">
        <f t="shared" si="14"/>
        <v>61305.41202983816</v>
      </c>
      <c r="V18" s="32">
        <v>55364.909371882648</v>
      </c>
      <c r="W18" s="32">
        <v>37027.075391398277</v>
      </c>
      <c r="X18" s="39">
        <f t="shared" ref="X18" si="15">X9+X17+X10+X16</f>
        <v>9317.4662224942585</v>
      </c>
      <c r="Z18" s="32">
        <v>30459.06579968275</v>
      </c>
      <c r="AA18" s="32">
        <v>125721.58471736964</v>
      </c>
      <c r="AB18" s="32">
        <v>219886.14918558043</v>
      </c>
      <c r="AC18" s="32">
        <v>265899.79690827592</v>
      </c>
    </row>
    <row r="19" spans="1:29">
      <c r="A19" s="8"/>
      <c r="B19" s="16" t="s">
        <v>89</v>
      </c>
      <c r="C19" s="17">
        <v>-13123</v>
      </c>
      <c r="D19" s="17">
        <v>-12611</v>
      </c>
      <c r="E19" s="17">
        <v>-12863.762653619066</v>
      </c>
      <c r="F19" s="17">
        <v>-12812.237346380934</v>
      </c>
      <c r="G19" s="17">
        <v>-11450.398795802495</v>
      </c>
      <c r="H19" s="17">
        <v>12051.398795802495</v>
      </c>
      <c r="I19" s="17">
        <v>-8287</v>
      </c>
      <c r="J19" s="17">
        <v>-9913</v>
      </c>
      <c r="K19" s="17">
        <v>-4579</v>
      </c>
      <c r="L19" s="17">
        <v>-12655.144572153105</v>
      </c>
      <c r="M19" s="17">
        <v>-16741.89907085296</v>
      </c>
      <c r="N19" s="113">
        <v>8005.6116315669678</v>
      </c>
      <c r="O19" s="17">
        <v>-16542.516779590678</v>
      </c>
      <c r="P19" s="17">
        <v>-17403.519560607499</v>
      </c>
      <c r="Q19" s="17">
        <v>-12803.443273794182</v>
      </c>
      <c r="R19" s="17">
        <v>-15378.601400159459</v>
      </c>
      <c r="S19" s="17">
        <v>-26625.426272076336</v>
      </c>
      <c r="T19" s="113">
        <v>-23137.857179274099</v>
      </c>
      <c r="U19" s="17">
        <v>-15039.681917576439</v>
      </c>
      <c r="V19" s="17">
        <v>-13159.664835548028</v>
      </c>
      <c r="W19" s="17">
        <v>-8786.4958706106991</v>
      </c>
      <c r="X19" s="38">
        <v>2817.2203598410124</v>
      </c>
      <c r="Z19" s="17">
        <v>-17599</v>
      </c>
      <c r="AA19" s="17">
        <v>-25970.432011439098</v>
      </c>
      <c r="AB19" s="17">
        <v>-62128.081014151743</v>
      </c>
      <c r="AC19" s="17">
        <v>-77962.630204474903</v>
      </c>
    </row>
    <row r="20" spans="1:29" ht="13.5" thickBot="1">
      <c r="A20" s="8"/>
      <c r="B20" s="31" t="s">
        <v>72</v>
      </c>
      <c r="C20" s="32">
        <f t="shared" ref="C20:J20" si="16">C18+C19</f>
        <v>49663</v>
      </c>
      <c r="D20" s="32">
        <f t="shared" si="16"/>
        <v>27894</v>
      </c>
      <c r="E20" s="32">
        <f t="shared" si="16"/>
        <v>38489.12785058502</v>
      </c>
      <c r="F20" s="32">
        <f t="shared" si="16"/>
        <v>27392.309645906455</v>
      </c>
      <c r="G20" s="32">
        <f t="shared" si="16"/>
        <v>26496.667917865358</v>
      </c>
      <c r="H20" s="32">
        <f t="shared" si="16"/>
        <v>2437.3320821346424</v>
      </c>
      <c r="I20" s="32">
        <f t="shared" si="16"/>
        <v>-13505</v>
      </c>
      <c r="J20" s="32">
        <f t="shared" si="16"/>
        <v>-2568.934200317366</v>
      </c>
      <c r="K20" s="32">
        <f t="shared" ref="K20:N20" si="17">K18+K19</f>
        <v>14499.076859439374</v>
      </c>
      <c r="L20" s="32">
        <f t="shared" si="17"/>
        <v>7034.7975770088378</v>
      </c>
      <c r="M20" s="32">
        <f t="shared" si="17"/>
        <v>34217.954269845388</v>
      </c>
      <c r="N20" s="114">
        <f t="shared" si="17"/>
        <v>43999.323999636559</v>
      </c>
      <c r="O20" s="32">
        <v>52392.28634353228</v>
      </c>
      <c r="P20" s="32">
        <v>35893.401879864716</v>
      </c>
      <c r="Q20" s="32">
        <v>34490.574705689636</v>
      </c>
      <c r="R20" s="32">
        <v>34983.694941165144</v>
      </c>
      <c r="S20" s="32">
        <f t="shared" ref="S20:U20" si="18">S18+S19</f>
        <v>52033.539927293998</v>
      </c>
      <c r="T20" s="114">
        <f t="shared" si="18"/>
        <v>47432.652127910827</v>
      </c>
      <c r="U20" s="32">
        <f t="shared" si="18"/>
        <v>46265.730112261721</v>
      </c>
      <c r="V20" s="32">
        <v>42205.24453633462</v>
      </c>
      <c r="W20" s="32">
        <v>28240.579520787578</v>
      </c>
      <c r="X20" s="39">
        <f t="shared" ref="X20" si="19">X18+X19</f>
        <v>12134.686582335271</v>
      </c>
      <c r="Z20" s="32">
        <v>12860.06579968275</v>
      </c>
      <c r="AA20" s="32">
        <v>99751.152705930537</v>
      </c>
      <c r="AB20" s="32">
        <v>157758.06817142869</v>
      </c>
      <c r="AC20" s="32">
        <v>187937.16670380102</v>
      </c>
    </row>
    <row r="21" spans="1:29">
      <c r="A21" s="8"/>
      <c r="B21" s="16" t="s">
        <v>59</v>
      </c>
      <c r="C21" s="17">
        <v>12960</v>
      </c>
      <c r="D21" s="17">
        <v>15236</v>
      </c>
      <c r="E21" s="17">
        <v>12281.735791515981</v>
      </c>
      <c r="F21" s="17">
        <v>12612.815588962672</v>
      </c>
      <c r="G21" s="17">
        <v>10766</v>
      </c>
      <c r="H21" s="17">
        <v>13813</v>
      </c>
      <c r="I21" s="17">
        <v>18504</v>
      </c>
      <c r="J21" s="17">
        <v>4949.4028245026348</v>
      </c>
      <c r="K21" s="17">
        <v>5630</v>
      </c>
      <c r="L21" s="17">
        <v>20228.097987411798</v>
      </c>
      <c r="M21" s="17">
        <v>18865.7121726802</v>
      </c>
      <c r="N21" s="113">
        <v>10557.188285053075</v>
      </c>
      <c r="O21" s="17">
        <v>8283.6354272707558</v>
      </c>
      <c r="P21" s="17">
        <v>4630.849355345963</v>
      </c>
      <c r="Q21" s="17">
        <v>29564.030744831711</v>
      </c>
      <c r="R21" s="17">
        <v>8644.3856978399417</v>
      </c>
      <c r="S21" s="17">
        <v>5131.8085352686867</v>
      </c>
      <c r="T21" s="113">
        <v>11493.285343667227</v>
      </c>
      <c r="U21" s="17">
        <v>11762.854616093467</v>
      </c>
      <c r="V21" s="17">
        <v>8552.5078849490055</v>
      </c>
      <c r="W21" s="17">
        <v>2679.3833194599451</v>
      </c>
      <c r="X21" s="38">
        <v>14053.059477466444</v>
      </c>
      <c r="Z21" s="17">
        <v>48032.402824502635</v>
      </c>
      <c r="AA21" s="17">
        <v>55280.998445145073</v>
      </c>
      <c r="AB21" s="17">
        <v>51123.148409007161</v>
      </c>
      <c r="AC21" s="17">
        <v>36940.456379978386</v>
      </c>
    </row>
    <row r="22" spans="1:29" ht="13.5" thickBot="1">
      <c r="A22" s="9"/>
      <c r="B22" s="46" t="s">
        <v>63</v>
      </c>
      <c r="C22" s="47">
        <f t="shared" ref="C22:J22" si="20">C20+C21</f>
        <v>62623</v>
      </c>
      <c r="D22" s="47">
        <f t="shared" si="20"/>
        <v>43130</v>
      </c>
      <c r="E22" s="47">
        <f t="shared" si="20"/>
        <v>50770.863642101001</v>
      </c>
      <c r="F22" s="47">
        <f t="shared" si="20"/>
        <v>40005.125234869127</v>
      </c>
      <c r="G22" s="47">
        <f t="shared" si="20"/>
        <v>37262.667917865358</v>
      </c>
      <c r="H22" s="47">
        <f t="shared" si="20"/>
        <v>16250.332082134642</v>
      </c>
      <c r="I22" s="47">
        <f t="shared" si="20"/>
        <v>4999</v>
      </c>
      <c r="J22" s="47">
        <f t="shared" si="20"/>
        <v>2380.4686241852687</v>
      </c>
      <c r="K22" s="47">
        <f t="shared" ref="K22:N22" si="21">K20+K21</f>
        <v>20129.076859439374</v>
      </c>
      <c r="L22" s="47">
        <f t="shared" si="21"/>
        <v>27262.895564420636</v>
      </c>
      <c r="M22" s="47">
        <f t="shared" si="21"/>
        <v>53083.666442525588</v>
      </c>
      <c r="N22" s="115">
        <f t="shared" si="21"/>
        <v>54556.512284689634</v>
      </c>
      <c r="O22" s="47">
        <v>60675.921770803034</v>
      </c>
      <c r="P22" s="47">
        <v>40524.251235210679</v>
      </c>
      <c r="Q22" s="47">
        <v>64054.605450521347</v>
      </c>
      <c r="R22" s="47">
        <v>43628.080639005086</v>
      </c>
      <c r="S22" s="47">
        <f t="shared" ref="S22:U22" si="22">S20+S21</f>
        <v>57165.348462562688</v>
      </c>
      <c r="T22" s="115">
        <f t="shared" si="22"/>
        <v>58925.937471578058</v>
      </c>
      <c r="U22" s="47">
        <f t="shared" si="22"/>
        <v>58028.584728355185</v>
      </c>
      <c r="V22" s="47">
        <v>50757.752421283629</v>
      </c>
      <c r="W22" s="47">
        <v>30919.962840247525</v>
      </c>
      <c r="X22" s="48">
        <f t="shared" ref="X22" si="23">X20+X21</f>
        <v>26187.746059801713</v>
      </c>
      <c r="Z22" s="47">
        <v>60892.468624185385</v>
      </c>
      <c r="AA22" s="47">
        <v>155032.15115107561</v>
      </c>
      <c r="AB22" s="47">
        <v>208881.21658043587</v>
      </c>
      <c r="AC22" s="47">
        <v>224877.62308377941</v>
      </c>
    </row>
    <row r="23" spans="1:29">
      <c r="B23" s="29" t="s">
        <v>74</v>
      </c>
      <c r="C23" s="30">
        <v>-2115</v>
      </c>
      <c r="D23" s="30">
        <v>-1038</v>
      </c>
      <c r="E23" s="30">
        <v>-869.24324052695579</v>
      </c>
      <c r="F23" s="30">
        <v>-209.51941414438397</v>
      </c>
      <c r="G23" s="30">
        <v>-1004</v>
      </c>
      <c r="H23" s="30">
        <v>-758</v>
      </c>
      <c r="I23" s="30">
        <v>-461</v>
      </c>
      <c r="J23" s="30">
        <v>55719.359478171005</v>
      </c>
      <c r="K23" s="30">
        <v>-975</v>
      </c>
      <c r="L23" s="30">
        <v>37.197427116240078</v>
      </c>
      <c r="M23" s="30">
        <v>-1345.679007537218</v>
      </c>
      <c r="N23" s="116">
        <v>1694.8320048835767</v>
      </c>
      <c r="O23" s="30">
        <v>-2317.1593558324325</v>
      </c>
      <c r="P23" s="30">
        <v>1499.4987407686931</v>
      </c>
      <c r="Q23" s="30">
        <v>-996.42000014914083</v>
      </c>
      <c r="R23" s="30">
        <v>-3160.2085849430696</v>
      </c>
      <c r="S23" s="30">
        <v>-245.48255126250217</v>
      </c>
      <c r="T23" s="116">
        <v>1338.1601889459935</v>
      </c>
      <c r="U23" s="30">
        <v>-983.73499974784897</v>
      </c>
      <c r="V23" s="30">
        <v>-6108.7047354147544</v>
      </c>
      <c r="W23" s="30">
        <v>-195.22652766248984</v>
      </c>
      <c r="X23" s="41">
        <v>-1561.0053098597871</v>
      </c>
      <c r="Z23" s="30">
        <v>53496.359478171005</v>
      </c>
      <c r="AA23" s="30">
        <v>-588.64957553740112</v>
      </c>
      <c r="AB23" s="30">
        <v>-4974.0917730397096</v>
      </c>
      <c r="AC23" s="30">
        <v>-5999.7620974791116</v>
      </c>
    </row>
    <row r="24" spans="1:29" ht="13.5" thickBot="1">
      <c r="B24" s="46" t="s">
        <v>64</v>
      </c>
      <c r="C24" s="47">
        <f>C22+C23</f>
        <v>60508</v>
      </c>
      <c r="D24" s="47">
        <f t="shared" ref="D24:J24" si="24">D22+D23</f>
        <v>42092</v>
      </c>
      <c r="E24" s="47">
        <f t="shared" si="24"/>
        <v>49901.620401574044</v>
      </c>
      <c r="F24" s="47">
        <f t="shared" si="24"/>
        <v>39795.605820724741</v>
      </c>
      <c r="G24" s="47">
        <f t="shared" si="24"/>
        <v>36258.667917865358</v>
      </c>
      <c r="H24" s="47">
        <f t="shared" si="24"/>
        <v>15492.332082134642</v>
      </c>
      <c r="I24" s="47">
        <f t="shared" si="24"/>
        <v>4538</v>
      </c>
      <c r="J24" s="47">
        <f t="shared" si="24"/>
        <v>58099.828102356274</v>
      </c>
      <c r="K24" s="47">
        <f t="shared" ref="K24:N24" si="25">K22+K23</f>
        <v>19154.076859439374</v>
      </c>
      <c r="L24" s="47">
        <f t="shared" si="25"/>
        <v>27300.092991536876</v>
      </c>
      <c r="M24" s="47">
        <f t="shared" si="25"/>
        <v>51737.987434988368</v>
      </c>
      <c r="N24" s="115">
        <f t="shared" si="25"/>
        <v>56251.344289573208</v>
      </c>
      <c r="O24" s="47">
        <v>58358.762414970603</v>
      </c>
      <c r="P24" s="47">
        <v>42023.749975979372</v>
      </c>
      <c r="Q24" s="47">
        <v>63058.185450372206</v>
      </c>
      <c r="R24" s="47">
        <v>40467.872054062012</v>
      </c>
      <c r="S24" s="47">
        <f t="shared" ref="S24:U24" si="26">S22+S23</f>
        <v>56919.865911300185</v>
      </c>
      <c r="T24" s="115">
        <f t="shared" si="26"/>
        <v>60264.09766052405</v>
      </c>
      <c r="U24" s="47">
        <f t="shared" si="26"/>
        <v>57044.849728607333</v>
      </c>
      <c r="V24" s="47">
        <v>44649.047685868878</v>
      </c>
      <c r="W24" s="47">
        <v>30724.736312585035</v>
      </c>
      <c r="X24" s="48">
        <f t="shared" ref="X24" si="27">X22+X23</f>
        <v>24626.740749941928</v>
      </c>
      <c r="Z24" s="47">
        <v>114388.82810235639</v>
      </c>
      <c r="AA24" s="47">
        <v>154443.50157553822</v>
      </c>
      <c r="AB24" s="47">
        <v>203907.12480739615</v>
      </c>
      <c r="AC24" s="47">
        <v>218877.86098630031</v>
      </c>
    </row>
    <row r="25" spans="1:29">
      <c r="A25" s="8"/>
      <c r="B25" s="24" t="s">
        <v>65</v>
      </c>
      <c r="C25" s="25">
        <v>-4664</v>
      </c>
      <c r="D25" s="25">
        <v>-5562</v>
      </c>
      <c r="E25" s="25">
        <v>-3559.1890914069281</v>
      </c>
      <c r="F25" s="25">
        <v>-4705.8233347343394</v>
      </c>
      <c r="G25" s="25">
        <v>-4933</v>
      </c>
      <c r="H25" s="25">
        <v>-4283</v>
      </c>
      <c r="I25" s="25">
        <v>-4826</v>
      </c>
      <c r="J25" s="25">
        <v>-4330.6272543191444</v>
      </c>
      <c r="K25" s="25">
        <v>-4398</v>
      </c>
      <c r="L25" s="25">
        <v>-4532.5417788026643</v>
      </c>
      <c r="M25" s="25">
        <v>-4469.0432350238661</v>
      </c>
      <c r="N25" s="117">
        <v>-4709.682209811428</v>
      </c>
      <c r="O25" s="25">
        <v>-4415.4406908851915</v>
      </c>
      <c r="P25" s="25">
        <v>-4985.6042337674344</v>
      </c>
      <c r="Q25" s="25">
        <v>-4097.7310274536012</v>
      </c>
      <c r="R25" s="25">
        <v>-4181.6998140659871</v>
      </c>
      <c r="S25" s="25">
        <v>-5274.9423181150423</v>
      </c>
      <c r="T25" s="117">
        <v>-5216.7040898441801</v>
      </c>
      <c r="U25" s="25">
        <v>-5316.6020697269769</v>
      </c>
      <c r="V25" s="25">
        <v>-5576.4336395550636</v>
      </c>
      <c r="W25" s="25">
        <v>-5181.093814051259</v>
      </c>
      <c r="X25" s="42">
        <v>-5811.9205627769225</v>
      </c>
      <c r="Z25" s="25">
        <v>-18372.627254319144</v>
      </c>
      <c r="AA25" s="25">
        <v>-18109.267223637959</v>
      </c>
      <c r="AB25" s="25">
        <v>-17681.017544974879</v>
      </c>
      <c r="AC25" s="25">
        <v>-21384.682117241264</v>
      </c>
    </row>
    <row r="26" spans="1:29">
      <c r="A26" s="8"/>
      <c r="B26" s="24" t="s">
        <v>66</v>
      </c>
      <c r="C26" s="25">
        <v>222</v>
      </c>
      <c r="D26" s="25">
        <v>1034</v>
      </c>
      <c r="E26" s="25">
        <v>351.76</v>
      </c>
      <c r="F26" s="25">
        <v>549.3599999999999</v>
      </c>
      <c r="G26" s="25">
        <v>391</v>
      </c>
      <c r="H26" s="25">
        <v>602</v>
      </c>
      <c r="I26" s="25">
        <v>-7843</v>
      </c>
      <c r="J26" s="25">
        <v>1011.5200000000004</v>
      </c>
      <c r="K26" s="25">
        <v>341</v>
      </c>
      <c r="L26" s="25">
        <v>733.96</v>
      </c>
      <c r="M26" s="25">
        <v>361.44000000000005</v>
      </c>
      <c r="N26" s="117">
        <v>932.40000000000009</v>
      </c>
      <c r="O26" s="25">
        <v>592.20000000000005</v>
      </c>
      <c r="P26" s="25">
        <v>0</v>
      </c>
      <c r="Q26" s="25">
        <v>0</v>
      </c>
      <c r="R26" s="25">
        <v>0</v>
      </c>
      <c r="S26" s="25">
        <v>0</v>
      </c>
      <c r="T26" s="117">
        <v>0</v>
      </c>
      <c r="U26" s="25">
        <v>0</v>
      </c>
      <c r="V26" s="25">
        <v>0</v>
      </c>
      <c r="W26" s="25">
        <v>0</v>
      </c>
      <c r="X26" s="42">
        <v>0</v>
      </c>
      <c r="Z26" s="25">
        <v>-5838.48</v>
      </c>
      <c r="AA26" s="25">
        <v>2368.8000000000002</v>
      </c>
      <c r="AB26" s="25">
        <v>592.20000000000005</v>
      </c>
      <c r="AC26" s="25">
        <v>0</v>
      </c>
    </row>
    <row r="27" spans="1:29">
      <c r="A27" s="8"/>
      <c r="B27" s="24" t="s">
        <v>187</v>
      </c>
      <c r="C27" s="25"/>
      <c r="D27" s="25"/>
      <c r="E27" s="25"/>
      <c r="F27" s="25"/>
      <c r="G27" s="25"/>
      <c r="H27" s="25"/>
      <c r="I27" s="25"/>
      <c r="J27" s="25"/>
      <c r="K27" s="25"/>
      <c r="L27" s="25"/>
      <c r="M27" s="25"/>
      <c r="N27" s="117"/>
      <c r="O27" s="25"/>
      <c r="P27" s="25"/>
      <c r="Q27" s="25"/>
      <c r="R27" s="25"/>
      <c r="S27" s="25"/>
      <c r="T27" s="117">
        <v>2968.31</v>
      </c>
      <c r="U27" s="25">
        <v>0</v>
      </c>
      <c r="V27" s="25">
        <v>1694.0859999999998</v>
      </c>
      <c r="W27" s="25">
        <v>0</v>
      </c>
      <c r="X27" s="42">
        <v>0.10799999999994725</v>
      </c>
      <c r="Z27" s="25"/>
      <c r="AA27" s="25"/>
      <c r="AB27" s="25"/>
      <c r="AC27" s="25">
        <v>4662.3959999999997</v>
      </c>
    </row>
    <row r="28" spans="1:29">
      <c r="A28" s="8"/>
      <c r="B28" s="24" t="s">
        <v>75</v>
      </c>
      <c r="C28" s="25">
        <v>-15656</v>
      </c>
      <c r="D28" s="25">
        <v>-11510</v>
      </c>
      <c r="E28" s="25">
        <v>-14267.037496197707</v>
      </c>
      <c r="F28" s="25">
        <v>-7402.480132133096</v>
      </c>
      <c r="G28" s="25">
        <v>-9414</v>
      </c>
      <c r="H28" s="25">
        <v>-8348</v>
      </c>
      <c r="I28" s="25">
        <v>-2842</v>
      </c>
      <c r="J28" s="25">
        <v>-27520.320592325297</v>
      </c>
      <c r="K28" s="25">
        <v>-7675</v>
      </c>
      <c r="L28" s="25">
        <v>-10721.0933810063</v>
      </c>
      <c r="M28" s="25">
        <v>-12919.319074456704</v>
      </c>
      <c r="N28" s="117">
        <v>-24335.352467649609</v>
      </c>
      <c r="O28" s="25">
        <v>-19045.77852692442</v>
      </c>
      <c r="P28" s="25">
        <v>-9761.1617291188304</v>
      </c>
      <c r="Q28" s="25">
        <v>-23419.946954196348</v>
      </c>
      <c r="R28" s="25">
        <v>-11905.263911074304</v>
      </c>
      <c r="S28" s="25">
        <v>-15208.639697187949</v>
      </c>
      <c r="T28" s="117">
        <v>-15931.698681465057</v>
      </c>
      <c r="U28" s="25">
        <v>-12914.022763092415</v>
      </c>
      <c r="V28" s="25">
        <v>-11379.55489972487</v>
      </c>
      <c r="W28" s="25">
        <v>-12896.884375649101</v>
      </c>
      <c r="X28" s="42">
        <v>-7510.7981269710326</v>
      </c>
      <c r="Z28" s="25">
        <v>-48124.320592325297</v>
      </c>
      <c r="AA28" s="25">
        <v>-55650.764923112612</v>
      </c>
      <c r="AB28" s="25">
        <v>-64132.244502320202</v>
      </c>
      <c r="AC28" s="25">
        <v>-55433.916041470293</v>
      </c>
    </row>
    <row r="29" spans="1:29">
      <c r="A29" s="8"/>
      <c r="B29" s="24" t="s">
        <v>32</v>
      </c>
      <c r="C29" s="25">
        <v>-99</v>
      </c>
      <c r="D29" s="25">
        <v>-247</v>
      </c>
      <c r="E29" s="25">
        <v>-271</v>
      </c>
      <c r="F29" s="25">
        <v>-270.58161166277705</v>
      </c>
      <c r="G29" s="25">
        <v>1</v>
      </c>
      <c r="H29" s="25">
        <v>-171</v>
      </c>
      <c r="I29" s="25">
        <v>-232</v>
      </c>
      <c r="J29" s="25">
        <v>-120.69018670356797</v>
      </c>
      <c r="K29" s="25">
        <v>-109</v>
      </c>
      <c r="L29" s="25">
        <v>95.174418627649899</v>
      </c>
      <c r="M29" s="25">
        <v>86.10224906182539</v>
      </c>
      <c r="N29" s="117">
        <v>87.010903512330714</v>
      </c>
      <c r="O29" s="25">
        <v>53.956946943789099</v>
      </c>
      <c r="P29" s="25">
        <v>-18.398717777682805</v>
      </c>
      <c r="Q29" s="25">
        <v>-94.547433176033906</v>
      </c>
      <c r="R29" s="25">
        <v>-293.78654377709552</v>
      </c>
      <c r="S29" s="25">
        <v>-68.784962263170002</v>
      </c>
      <c r="T29" s="117">
        <v>83.924619994909605</v>
      </c>
      <c r="U29" s="25">
        <v>-0.66900216903160015</v>
      </c>
      <c r="V29" s="25">
        <v>-4.6167392795132738</v>
      </c>
      <c r="W29" s="25">
        <v>16.889548974366097</v>
      </c>
      <c r="X29" s="42">
        <v>-4.7521039225992983</v>
      </c>
      <c r="Z29" s="25">
        <v>-522.69018670356797</v>
      </c>
      <c r="AA29" s="25">
        <v>159.287571201806</v>
      </c>
      <c r="AB29" s="25">
        <v>-352.60137682317804</v>
      </c>
      <c r="AC29" s="25">
        <v>9.8539162831947298</v>
      </c>
    </row>
    <row r="30" spans="1:29" ht="13.5" thickBot="1">
      <c r="A30" s="8"/>
      <c r="B30" s="46" t="s">
        <v>76</v>
      </c>
      <c r="C30" s="47">
        <f t="shared" ref="C30:J30" si="28">SUM(C24:C29)</f>
        <v>40311</v>
      </c>
      <c r="D30" s="47">
        <f t="shared" si="28"/>
        <v>25807</v>
      </c>
      <c r="E30" s="47">
        <f t="shared" si="28"/>
        <v>32156.153813969409</v>
      </c>
      <c r="F30" s="47">
        <f t="shared" si="28"/>
        <v>27966.080742194528</v>
      </c>
      <c r="G30" s="47">
        <f t="shared" si="28"/>
        <v>22303.667917865358</v>
      </c>
      <c r="H30" s="47">
        <f t="shared" si="28"/>
        <v>3292.3320821346424</v>
      </c>
      <c r="I30" s="47">
        <f t="shared" si="28"/>
        <v>-11205</v>
      </c>
      <c r="J30" s="47">
        <f t="shared" si="28"/>
        <v>27139.71006900827</v>
      </c>
      <c r="K30" s="47">
        <f t="shared" ref="K30:M30" si="29">SUM(K24:K29)</f>
        <v>7313.0768594393739</v>
      </c>
      <c r="L30" s="47">
        <f t="shared" si="29"/>
        <v>12875.592250355561</v>
      </c>
      <c r="M30" s="47">
        <f t="shared" si="29"/>
        <v>34797.167374569632</v>
      </c>
      <c r="N30" s="115">
        <f>SUM(N24:N29)</f>
        <v>28225.720515624504</v>
      </c>
      <c r="O30" s="47">
        <v>35543.700144104783</v>
      </c>
      <c r="P30" s="47">
        <v>27258.585295315421</v>
      </c>
      <c r="Q30" s="47">
        <f>SUM(Q24:Q29)</f>
        <v>35445.960035546224</v>
      </c>
      <c r="R30" s="47">
        <f>SUM(R24:R29)</f>
        <v>24087.121785144627</v>
      </c>
      <c r="S30" s="47">
        <f>SUM(S24:S29)</f>
        <v>36367.498933734023</v>
      </c>
      <c r="T30" s="115">
        <f>SUM(T24:T29)</f>
        <v>42167.929509209724</v>
      </c>
      <c r="U30" s="47">
        <f>SUM(U24:U29)</f>
        <v>38813.555893618912</v>
      </c>
      <c r="V30" s="47">
        <v>29382.528407309434</v>
      </c>
      <c r="W30" s="47">
        <v>12663.647671859042</v>
      </c>
      <c r="X30" s="48">
        <f t="shared" ref="X30" si="30">SUM(X24:X29)</f>
        <v>11299.377956271373</v>
      </c>
      <c r="Z30" s="47">
        <v>41530.710069008383</v>
      </c>
      <c r="AA30" s="47">
        <v>83211.556999989436</v>
      </c>
      <c r="AB30" s="47">
        <f>SUM(AB24:AB29)</f>
        <v>122333.46138327791</v>
      </c>
      <c r="AC30" s="47">
        <v>146731.51274387198</v>
      </c>
    </row>
    <row r="31" spans="1:29">
      <c r="A31" s="8"/>
      <c r="B31" s="143"/>
      <c r="C31" s="144"/>
      <c r="D31" s="144"/>
      <c r="E31" s="144"/>
      <c r="F31" s="144"/>
      <c r="G31" s="144"/>
      <c r="H31" s="144"/>
      <c r="I31" s="144"/>
      <c r="J31" s="144"/>
      <c r="K31" s="144"/>
      <c r="L31" s="144"/>
      <c r="M31" s="144"/>
      <c r="N31" s="144"/>
      <c r="O31" s="144"/>
      <c r="P31" s="144"/>
      <c r="Q31" s="144"/>
      <c r="R31" s="144"/>
      <c r="S31" s="144"/>
      <c r="T31" s="144"/>
      <c r="U31" s="144"/>
      <c r="V31" s="144"/>
      <c r="W31" s="144"/>
      <c r="X31" s="144"/>
      <c r="Y31" s="143"/>
      <c r="Z31" s="144"/>
      <c r="AA31" s="144"/>
      <c r="AB31" s="144"/>
      <c r="AC31" s="144"/>
    </row>
    <row r="32" spans="1:29">
      <c r="A32" s="8"/>
      <c r="B32" s="143"/>
      <c r="C32" s="144"/>
      <c r="D32" s="144"/>
      <c r="E32" s="144"/>
      <c r="F32" s="144"/>
      <c r="G32" s="144"/>
      <c r="H32" s="144"/>
      <c r="I32" s="144"/>
      <c r="J32" s="144"/>
      <c r="K32" s="144"/>
      <c r="L32" s="144"/>
      <c r="M32" s="144"/>
      <c r="N32" s="144"/>
      <c r="O32" s="144"/>
      <c r="P32" s="144"/>
      <c r="Q32" s="144"/>
      <c r="R32" s="144"/>
      <c r="S32" s="144"/>
      <c r="T32" s="144"/>
      <c r="U32" s="144"/>
      <c r="V32" s="144"/>
      <c r="W32" s="144"/>
      <c r="X32" s="144"/>
      <c r="Y32" s="143"/>
      <c r="Z32" s="144"/>
      <c r="AA32" s="144"/>
      <c r="AB32" s="144"/>
      <c r="AC32" s="144"/>
    </row>
    <row r="33" spans="1:29" ht="18">
      <c r="B33" s="5" t="s">
        <v>124</v>
      </c>
    </row>
    <row r="34" spans="1:29">
      <c r="B34" s="1" t="s">
        <v>122</v>
      </c>
    </row>
    <row r="35" spans="1:29">
      <c r="B35" s="90" t="s">
        <v>121</v>
      </c>
      <c r="C35" s="91" t="s">
        <v>49</v>
      </c>
      <c r="D35" s="91" t="s">
        <v>50</v>
      </c>
      <c r="E35" s="91" t="s">
        <v>51</v>
      </c>
      <c r="F35" s="91" t="s">
        <v>52</v>
      </c>
      <c r="G35" s="91" t="s">
        <v>53</v>
      </c>
      <c r="H35" s="91" t="s">
        <v>54</v>
      </c>
      <c r="I35" s="91" t="s">
        <v>55</v>
      </c>
      <c r="J35" s="91" t="s">
        <v>56</v>
      </c>
      <c r="K35" s="91" t="s">
        <v>77</v>
      </c>
      <c r="L35" s="91" t="s">
        <v>120</v>
      </c>
      <c r="M35" s="91" t="s">
        <v>136</v>
      </c>
      <c r="N35" s="69" t="str">
        <f>N3</f>
        <v>Q4 2017</v>
      </c>
      <c r="O35" s="91" t="s">
        <v>161</v>
      </c>
      <c r="P35" s="91" t="s">
        <v>162</v>
      </c>
      <c r="Q35" s="91" t="s">
        <v>164</v>
      </c>
      <c r="R35" s="69" t="str">
        <f>R3</f>
        <v>Q4 2018</v>
      </c>
      <c r="S35" s="69" t="s">
        <v>168</v>
      </c>
      <c r="T35" s="91" t="s">
        <v>169</v>
      </c>
      <c r="U35" s="69" t="str">
        <f>U3</f>
        <v>Q3 2019</v>
      </c>
      <c r="V35" s="69" t="s">
        <v>171</v>
      </c>
      <c r="W35" s="69" t="s">
        <v>181</v>
      </c>
      <c r="X35" s="70" t="str">
        <f>X3</f>
        <v>Q2 2020</v>
      </c>
      <c r="Z35" s="91" t="s">
        <v>57</v>
      </c>
      <c r="AA35" s="91" t="s">
        <v>139</v>
      </c>
      <c r="AB35" s="91" t="str">
        <f>AB3</f>
        <v>FY 2018</v>
      </c>
      <c r="AC35" s="91" t="s">
        <v>167</v>
      </c>
    </row>
    <row r="36" spans="1:29">
      <c r="B36" s="16" t="s">
        <v>67</v>
      </c>
      <c r="C36" s="17">
        <f t="shared" ref="C36:J36" si="31">C4</f>
        <v>306935</v>
      </c>
      <c r="D36" s="17">
        <f t="shared" si="31"/>
        <v>296103</v>
      </c>
      <c r="E36" s="17">
        <f t="shared" si="31"/>
        <v>291071.52533693553</v>
      </c>
      <c r="F36" s="17">
        <f t="shared" si="31"/>
        <v>291826.03346954793</v>
      </c>
      <c r="G36" s="17">
        <f t="shared" si="31"/>
        <v>288540</v>
      </c>
      <c r="H36" s="17">
        <f t="shared" si="31"/>
        <v>277200</v>
      </c>
      <c r="I36" s="17">
        <f t="shared" si="31"/>
        <v>275766</v>
      </c>
      <c r="J36" s="17">
        <f t="shared" si="31"/>
        <v>273633.75278010633</v>
      </c>
      <c r="K36" s="17">
        <f t="shared" ref="K36:N36" si="32">K4</f>
        <v>282162</v>
      </c>
      <c r="L36" s="17">
        <f t="shared" si="32"/>
        <v>283420.47478764958</v>
      </c>
      <c r="M36" s="17">
        <f t="shared" si="32"/>
        <v>271598.19534778653</v>
      </c>
      <c r="N36" s="113">
        <f t="shared" si="32"/>
        <v>272516.51730634575</v>
      </c>
      <c r="O36" s="17">
        <v>278416.98721812136</v>
      </c>
      <c r="P36" s="17">
        <v>282288.75677358097</v>
      </c>
      <c r="Q36" s="17">
        <v>292172.01932801353</v>
      </c>
      <c r="R36" s="17">
        <v>289731.03069760464</v>
      </c>
      <c r="S36" s="17">
        <f>S4</f>
        <v>299029.08645733114</v>
      </c>
      <c r="T36" s="113">
        <f>T4</f>
        <v>306267.48236676323</v>
      </c>
      <c r="U36" s="17">
        <f>U4</f>
        <v>312598.17313600593</v>
      </c>
      <c r="V36" s="17">
        <v>317701.84956122073</v>
      </c>
      <c r="W36" s="17">
        <v>301174.56693626888</v>
      </c>
      <c r="X36" s="38">
        <f>X4</f>
        <v>297912.01807133883</v>
      </c>
      <c r="Z36" s="17">
        <f>Z4</f>
        <v>1115139.7527801064</v>
      </c>
      <c r="AA36" s="17">
        <f>AA4</f>
        <v>1109697.1874417819</v>
      </c>
      <c r="AB36" s="17">
        <f>AB4</f>
        <v>1142608.2504273101</v>
      </c>
      <c r="AC36" s="17">
        <v>1235596.5915213211</v>
      </c>
    </row>
    <row r="37" spans="1:29">
      <c r="B37" s="29" t="s">
        <v>157</v>
      </c>
      <c r="C37" s="30">
        <f t="shared" ref="C37:J37" si="33">C8-C59</f>
        <v>67706</v>
      </c>
      <c r="D37" s="30">
        <f t="shared" si="33"/>
        <v>59673</v>
      </c>
      <c r="E37" s="30">
        <f t="shared" si="33"/>
        <v>60005.842114298473</v>
      </c>
      <c r="F37" s="30">
        <f t="shared" si="33"/>
        <v>56241.80235000205</v>
      </c>
      <c r="G37" s="30">
        <f t="shared" si="33"/>
        <v>64489</v>
      </c>
      <c r="H37" s="30">
        <f t="shared" si="33"/>
        <v>60760</v>
      </c>
      <c r="I37" s="30">
        <f t="shared" si="33"/>
        <v>58513</v>
      </c>
      <c r="J37" s="30">
        <f t="shared" si="33"/>
        <v>59033.909799212808</v>
      </c>
      <c r="K37" s="30">
        <f t="shared" ref="K37:N37" si="34">K8-K59</f>
        <v>66146.948531004382</v>
      </c>
      <c r="L37" s="30">
        <f t="shared" si="34"/>
        <v>60007.93151775781</v>
      </c>
      <c r="M37" s="30">
        <f t="shared" si="34"/>
        <v>57850.551932885224</v>
      </c>
      <c r="N37" s="116">
        <f t="shared" si="34"/>
        <v>60655.767685958403</v>
      </c>
      <c r="O37" s="30">
        <v>65605.986714261569</v>
      </c>
      <c r="P37" s="30">
        <v>58651.769229918085</v>
      </c>
      <c r="Q37" s="30">
        <v>58539.344518539903</v>
      </c>
      <c r="R37" s="30">
        <v>59331.397268360481</v>
      </c>
      <c r="S37" s="30">
        <f>S8-S59</f>
        <v>66438.11132340382</v>
      </c>
      <c r="T37" s="116">
        <f>T8-T59</f>
        <v>60845.291904838334</v>
      </c>
      <c r="U37" s="30">
        <f>U8-U59</f>
        <v>58269.129491865679</v>
      </c>
      <c r="V37" s="30">
        <v>59939.22839759777</v>
      </c>
      <c r="W37" s="30">
        <v>69275.365341378856</v>
      </c>
      <c r="X37" s="41">
        <f>X8-X59</f>
        <v>56257.146442048528</v>
      </c>
      <c r="Z37" s="30">
        <f>Z8-Z59</f>
        <v>242795.90979921282</v>
      </c>
      <c r="AA37" s="30">
        <f>AA8-AA59</f>
        <v>244661.1996676058</v>
      </c>
      <c r="AB37" s="30">
        <f>AB8-AB59</f>
        <v>242128.02044443888</v>
      </c>
      <c r="AC37" s="30">
        <v>245491.76111770561</v>
      </c>
    </row>
    <row r="38" spans="1:29" ht="13.5" thickBot="1">
      <c r="B38" s="18" t="s">
        <v>73</v>
      </c>
      <c r="C38" s="19">
        <f>C36+C37</f>
        <v>374641</v>
      </c>
      <c r="D38" s="19">
        <f t="shared" ref="D38:AB38" si="35">D36+D37</f>
        <v>355776</v>
      </c>
      <c r="E38" s="19">
        <f t="shared" si="35"/>
        <v>351077.36745123402</v>
      </c>
      <c r="F38" s="19">
        <f t="shared" si="35"/>
        <v>348067.83581954997</v>
      </c>
      <c r="G38" s="19">
        <f t="shared" si="35"/>
        <v>353029</v>
      </c>
      <c r="H38" s="19">
        <f t="shared" si="35"/>
        <v>337960</v>
      </c>
      <c r="I38" s="19">
        <f t="shared" si="35"/>
        <v>334279</v>
      </c>
      <c r="J38" s="19">
        <f t="shared" si="35"/>
        <v>332667.66257931915</v>
      </c>
      <c r="K38" s="19">
        <f t="shared" ref="K38:N38" si="36">K36+K37</f>
        <v>348308.94853100437</v>
      </c>
      <c r="L38" s="19">
        <f t="shared" si="36"/>
        <v>343428.40630540741</v>
      </c>
      <c r="M38" s="19">
        <f t="shared" si="36"/>
        <v>329448.74728067173</v>
      </c>
      <c r="N38" s="112">
        <f t="shared" si="36"/>
        <v>333172.28499230416</v>
      </c>
      <c r="O38" s="19">
        <v>344022.97393238294</v>
      </c>
      <c r="P38" s="19">
        <v>340940.52600349905</v>
      </c>
      <c r="Q38" s="19">
        <v>350711.36384655343</v>
      </c>
      <c r="R38" s="19">
        <v>349062.42796596512</v>
      </c>
      <c r="S38" s="19">
        <f t="shared" si="35"/>
        <v>365467.19778073498</v>
      </c>
      <c r="T38" s="112">
        <f t="shared" si="35"/>
        <v>367112.77427160158</v>
      </c>
      <c r="U38" s="19">
        <f t="shared" si="35"/>
        <v>370867.30262787163</v>
      </c>
      <c r="V38" s="19">
        <v>377641.07795881853</v>
      </c>
      <c r="W38" s="19">
        <v>370449.93227764772</v>
      </c>
      <c r="X38" s="34">
        <f t="shared" ref="X38" si="37">X36+X37</f>
        <v>354169.16451338737</v>
      </c>
      <c r="Z38" s="19">
        <f t="shared" si="35"/>
        <v>1357935.6625793192</v>
      </c>
      <c r="AA38" s="19">
        <f t="shared" si="35"/>
        <v>1354358.3871093877</v>
      </c>
      <c r="AB38" s="19">
        <f t="shared" si="35"/>
        <v>1384736.2708717489</v>
      </c>
      <c r="AC38" s="19">
        <v>1481088.3526390267</v>
      </c>
    </row>
    <row r="39" spans="1:29">
      <c r="A39" s="9"/>
      <c r="B39" s="16" t="s">
        <v>60</v>
      </c>
      <c r="C39" s="17">
        <f t="shared" ref="C39:J39" si="38">C10</f>
        <v>-152746</v>
      </c>
      <c r="D39" s="17">
        <f t="shared" si="38"/>
        <v>-156403</v>
      </c>
      <c r="E39" s="17">
        <f t="shared" si="38"/>
        <v>-146235.42553667718</v>
      </c>
      <c r="F39" s="17">
        <f t="shared" si="38"/>
        <v>-149959.57446332282</v>
      </c>
      <c r="G39" s="17">
        <f t="shared" si="38"/>
        <v>-155738</v>
      </c>
      <c r="H39" s="17">
        <f t="shared" si="38"/>
        <v>-194329</v>
      </c>
      <c r="I39" s="17">
        <f t="shared" si="38"/>
        <v>-186449</v>
      </c>
      <c r="J39" s="17">
        <f t="shared" si="38"/>
        <v>-169139</v>
      </c>
      <c r="K39" s="17">
        <f t="shared" ref="K39:N39" si="39">K10</f>
        <v>-163153.87167156499</v>
      </c>
      <c r="L39" s="17">
        <f t="shared" si="39"/>
        <v>-153626.8200032466</v>
      </c>
      <c r="M39" s="17">
        <f t="shared" si="39"/>
        <v>-116907.03327995754</v>
      </c>
      <c r="N39" s="113">
        <f t="shared" si="39"/>
        <v>-137175.59228299884</v>
      </c>
      <c r="O39" s="17">
        <v>-110443.92990653569</v>
      </c>
      <c r="P39" s="17">
        <v>-127101.97492022195</v>
      </c>
      <c r="Q39" s="17">
        <v>-135719.0298941815</v>
      </c>
      <c r="R39" s="17">
        <v>-131244.63210155582</v>
      </c>
      <c r="S39" s="17">
        <f>S10</f>
        <v>-119038.37599631275</v>
      </c>
      <c r="T39" s="113">
        <f>T10</f>
        <v>-128329.41740629975</v>
      </c>
      <c r="U39" s="17">
        <f>U10</f>
        <v>-143406.11164899275</v>
      </c>
      <c r="V39" s="17">
        <v>-145473.44564787491</v>
      </c>
      <c r="W39" s="17">
        <v>-166198.48090690013</v>
      </c>
      <c r="X39" s="38">
        <f>X10</f>
        <v>-187076.16431116848</v>
      </c>
      <c r="Z39" s="17">
        <f>Z10</f>
        <v>-705655</v>
      </c>
      <c r="AA39" s="17">
        <f>AA10</f>
        <v>-570863.31723776797</v>
      </c>
      <c r="AB39" s="17">
        <f>AB10</f>
        <v>-504509.25849730655</v>
      </c>
      <c r="AC39" s="17">
        <v>-536247.35069948016</v>
      </c>
    </row>
    <row r="40" spans="1:29">
      <c r="B40" s="29" t="s">
        <v>158</v>
      </c>
      <c r="C40" s="30">
        <f t="shared" ref="C40:J40" si="40">C16-C60</f>
        <v>-166783</v>
      </c>
      <c r="D40" s="30">
        <f t="shared" si="40"/>
        <v>-166012</v>
      </c>
      <c r="E40" s="30">
        <f t="shared" si="40"/>
        <v>-161052.99730314332</v>
      </c>
      <c r="F40" s="30">
        <f t="shared" si="40"/>
        <v>-164760.15574742202</v>
      </c>
      <c r="G40" s="30">
        <f t="shared" si="40"/>
        <v>-164081.93328633215</v>
      </c>
      <c r="H40" s="30">
        <f t="shared" si="40"/>
        <v>-158556.06671366785</v>
      </c>
      <c r="I40" s="30">
        <f t="shared" si="40"/>
        <v>-160253</v>
      </c>
      <c r="J40" s="30">
        <f t="shared" si="40"/>
        <v>-160814.5292784964</v>
      </c>
      <c r="K40" s="30">
        <f t="shared" ref="K40:N40" si="41">K16-K60</f>
        <v>-165182</v>
      </c>
      <c r="L40" s="30">
        <f t="shared" si="41"/>
        <v>-168552.64415299881</v>
      </c>
      <c r="M40" s="30">
        <f t="shared" si="41"/>
        <v>-160480.86066001584</v>
      </c>
      <c r="N40" s="116">
        <f t="shared" si="41"/>
        <v>-159648.83552908085</v>
      </c>
      <c r="O40" s="30">
        <v>-163794.89590272433</v>
      </c>
      <c r="P40" s="30">
        <v>-159646.37683815768</v>
      </c>
      <c r="Q40" s="30">
        <v>-167980.02432727077</v>
      </c>
      <c r="R40" s="30">
        <v>-166795.16615019148</v>
      </c>
      <c r="S40" s="30">
        <f>S16-S60</f>
        <v>-167216.88358505187</v>
      </c>
      <c r="T40" s="116">
        <f>T16-T60</f>
        <v>-167607.81852147434</v>
      </c>
      <c r="U40" s="30">
        <f>U16-U60</f>
        <v>-165235.45290581512</v>
      </c>
      <c r="V40" s="30">
        <v>-177077.42655492414</v>
      </c>
      <c r="W40" s="30">
        <v>-167280.337007472</v>
      </c>
      <c r="X40" s="41">
        <f>X16-X60</f>
        <v>-157883.06420202873</v>
      </c>
      <c r="Z40" s="30">
        <f>Z16-Z60</f>
        <v>-643705.5292784964</v>
      </c>
      <c r="AA40" s="30">
        <f>AA16-AA60</f>
        <v>-653864.34034209547</v>
      </c>
      <c r="AB40" s="30">
        <f>AB16-AB60</f>
        <v>-658218.6403657042</v>
      </c>
      <c r="AC40" s="30">
        <v>-677137.58156726556</v>
      </c>
    </row>
    <row r="41" spans="1:29">
      <c r="A41" s="10"/>
      <c r="B41" s="16" t="s">
        <v>48</v>
      </c>
      <c r="C41" s="17">
        <f t="shared" ref="C41:J41" si="42">C17</f>
        <v>-630</v>
      </c>
      <c r="D41" s="17">
        <f t="shared" si="42"/>
        <v>-1272</v>
      </c>
      <c r="E41" s="17">
        <f t="shared" si="42"/>
        <v>-959.0541072094602</v>
      </c>
      <c r="F41" s="17">
        <f t="shared" si="42"/>
        <v>-1835.058616517771</v>
      </c>
      <c r="G41" s="17">
        <f t="shared" si="42"/>
        <v>-951</v>
      </c>
      <c r="H41" s="17">
        <f t="shared" si="42"/>
        <v>-1212</v>
      </c>
      <c r="I41" s="17">
        <f t="shared" si="42"/>
        <v>-771</v>
      </c>
      <c r="J41" s="17">
        <f t="shared" si="42"/>
        <v>-1288.0675011400999</v>
      </c>
      <c r="K41" s="17">
        <f t="shared" ref="K41:N41" si="43">K17</f>
        <v>-895</v>
      </c>
      <c r="L41" s="17">
        <f t="shared" si="43"/>
        <v>-1559</v>
      </c>
      <c r="M41" s="17">
        <f t="shared" si="43"/>
        <v>-1101</v>
      </c>
      <c r="N41" s="113">
        <f t="shared" si="43"/>
        <v>-928.1448121548483</v>
      </c>
      <c r="O41" s="17">
        <v>-849.34499999999991</v>
      </c>
      <c r="P41" s="17">
        <v>-895.25280464722016</v>
      </c>
      <c r="Q41" s="17">
        <v>281.70835438268068</v>
      </c>
      <c r="R41" s="17">
        <v>-660.33337289323663</v>
      </c>
      <c r="S41" s="17">
        <f>S17</f>
        <v>-552.97200000000009</v>
      </c>
      <c r="T41" s="113">
        <f>T17</f>
        <v>-605.02903664257963</v>
      </c>
      <c r="U41" s="17">
        <f>U17</f>
        <v>-920.32604322554664</v>
      </c>
      <c r="V41" s="17">
        <v>274.7036158631613</v>
      </c>
      <c r="W41" s="17">
        <v>55.96102812261006</v>
      </c>
      <c r="X41" s="38">
        <f>X17</f>
        <v>107.53022230411921</v>
      </c>
      <c r="Z41" s="17">
        <f>Z17</f>
        <v>-4222.0675011400999</v>
      </c>
      <c r="AA41" s="17">
        <f>AA17</f>
        <v>-4483.1448121548483</v>
      </c>
      <c r="AB41" s="17">
        <f>AB17</f>
        <v>-2122.222823157776</v>
      </c>
      <c r="AC41" s="17">
        <v>-1803.6234640049652</v>
      </c>
    </row>
    <row r="42" spans="1:29" ht="13.5" thickBot="1">
      <c r="A42" s="9"/>
      <c r="B42" s="31" t="s">
        <v>71</v>
      </c>
      <c r="C42" s="32">
        <f>SUM(C38:C41)</f>
        <v>54482</v>
      </c>
      <c r="D42" s="32">
        <f t="shared" ref="D42:AB42" si="44">SUM(D38:D41)</f>
        <v>32089</v>
      </c>
      <c r="E42" s="32">
        <f t="shared" si="44"/>
        <v>42829.890504204057</v>
      </c>
      <c r="F42" s="32">
        <f t="shared" si="44"/>
        <v>31513.046992287371</v>
      </c>
      <c r="G42" s="32">
        <f t="shared" si="44"/>
        <v>32258.066713667853</v>
      </c>
      <c r="H42" s="32">
        <f t="shared" si="44"/>
        <v>-16137.066713667853</v>
      </c>
      <c r="I42" s="32">
        <f t="shared" si="44"/>
        <v>-13194</v>
      </c>
      <c r="J42" s="32">
        <f t="shared" si="44"/>
        <v>1426.0657996826521</v>
      </c>
      <c r="K42" s="32">
        <f t="shared" ref="K42:N42" si="45">SUM(K38:K41)</f>
        <v>19078.076859439374</v>
      </c>
      <c r="L42" s="32">
        <f t="shared" si="45"/>
        <v>19689.942149162001</v>
      </c>
      <c r="M42" s="32">
        <f t="shared" si="45"/>
        <v>50959.853340698348</v>
      </c>
      <c r="N42" s="114">
        <f t="shared" si="45"/>
        <v>35419.712368069624</v>
      </c>
      <c r="O42" s="32">
        <v>68934.803123122925</v>
      </c>
      <c r="P42" s="32">
        <v>53296.921440472193</v>
      </c>
      <c r="Q42" s="32">
        <v>47294.01797948384</v>
      </c>
      <c r="R42" s="32">
        <v>50362.296341324589</v>
      </c>
      <c r="S42" s="32">
        <f t="shared" si="44"/>
        <v>78658.966199370348</v>
      </c>
      <c r="T42" s="114">
        <f t="shared" si="44"/>
        <v>70570.509307184926</v>
      </c>
      <c r="U42" s="32">
        <f t="shared" si="44"/>
        <v>61305.412029838204</v>
      </c>
      <c r="V42" s="32">
        <v>55364.909371882597</v>
      </c>
      <c r="W42" s="32">
        <v>37027.075391398197</v>
      </c>
      <c r="X42" s="39">
        <f t="shared" ref="X42" si="46">SUM(X38:X41)</f>
        <v>9317.4662224942713</v>
      </c>
      <c r="Z42" s="32">
        <f t="shared" si="44"/>
        <v>4353.0657996827103</v>
      </c>
      <c r="AA42" s="32">
        <f t="shared" si="44"/>
        <v>125147.58471736938</v>
      </c>
      <c r="AB42" s="32">
        <f t="shared" si="44"/>
        <v>219886.14918558032</v>
      </c>
      <c r="AC42" s="32">
        <v>265899.79690827604</v>
      </c>
    </row>
    <row r="43" spans="1:29">
      <c r="B43" s="16" t="s">
        <v>89</v>
      </c>
      <c r="C43" s="17">
        <f t="shared" ref="C43:J43" si="47">C19</f>
        <v>-13123</v>
      </c>
      <c r="D43" s="17">
        <f t="shared" si="47"/>
        <v>-12611</v>
      </c>
      <c r="E43" s="17">
        <f t="shared" si="47"/>
        <v>-12863.762653619066</v>
      </c>
      <c r="F43" s="17">
        <f t="shared" si="47"/>
        <v>-12812.237346380934</v>
      </c>
      <c r="G43" s="17">
        <f t="shared" si="47"/>
        <v>-11450.398795802495</v>
      </c>
      <c r="H43" s="17">
        <f t="shared" si="47"/>
        <v>12051.398795802495</v>
      </c>
      <c r="I43" s="17">
        <f t="shared" si="47"/>
        <v>-8287</v>
      </c>
      <c r="J43" s="17">
        <f t="shared" si="47"/>
        <v>-9913</v>
      </c>
      <c r="K43" s="17">
        <f t="shared" ref="K43:N43" si="48">K19</f>
        <v>-4579</v>
      </c>
      <c r="L43" s="17">
        <f t="shared" si="48"/>
        <v>-12655.144572153105</v>
      </c>
      <c r="M43" s="17">
        <f t="shared" si="48"/>
        <v>-16741.89907085296</v>
      </c>
      <c r="N43" s="113">
        <f t="shared" si="48"/>
        <v>8005.6116315669678</v>
      </c>
      <c r="O43" s="17">
        <v>-16542.516779590678</v>
      </c>
      <c r="P43" s="17">
        <v>-17403.519560607499</v>
      </c>
      <c r="Q43" s="17">
        <v>-12803.443273794182</v>
      </c>
      <c r="R43" s="17">
        <v>-15378.601400159459</v>
      </c>
      <c r="S43" s="17">
        <f>S19</f>
        <v>-26625.426272076336</v>
      </c>
      <c r="T43" s="113">
        <f>T19</f>
        <v>-23137.857179274099</v>
      </c>
      <c r="U43" s="17">
        <f>U19</f>
        <v>-15039.681917576439</v>
      </c>
      <c r="V43" s="17">
        <v>-13159.664835548028</v>
      </c>
      <c r="W43" s="17">
        <v>-8786.4958706106991</v>
      </c>
      <c r="X43" s="38">
        <f>X19</f>
        <v>2817.2203598410124</v>
      </c>
      <c r="Z43" s="17">
        <f>Z19</f>
        <v>-17599</v>
      </c>
      <c r="AA43" s="17">
        <f>AA19</f>
        <v>-25970.432011439098</v>
      </c>
      <c r="AB43" s="17">
        <f>AB19</f>
        <v>-62128.081014151743</v>
      </c>
      <c r="AC43" s="17">
        <v>-77962.630204474903</v>
      </c>
    </row>
    <row r="44" spans="1:29" ht="13.5" thickBot="1">
      <c r="B44" s="31" t="s">
        <v>72</v>
      </c>
      <c r="C44" s="32">
        <f t="shared" ref="C44:AB44" si="49">C42+C43</f>
        <v>41359</v>
      </c>
      <c r="D44" s="32">
        <f t="shared" si="49"/>
        <v>19478</v>
      </c>
      <c r="E44" s="32">
        <f t="shared" si="49"/>
        <v>29966.127850584991</v>
      </c>
      <c r="F44" s="32">
        <f t="shared" si="49"/>
        <v>18700.809645906436</v>
      </c>
      <c r="G44" s="32">
        <f t="shared" si="49"/>
        <v>20807.667917865358</v>
      </c>
      <c r="H44" s="32">
        <f t="shared" si="49"/>
        <v>-4085.6679178653576</v>
      </c>
      <c r="I44" s="32">
        <f t="shared" si="49"/>
        <v>-21481</v>
      </c>
      <c r="J44" s="32">
        <f t="shared" si="49"/>
        <v>-8486.9342003173479</v>
      </c>
      <c r="K44" s="32">
        <f t="shared" ref="K44:N44" si="50">K42+K43</f>
        <v>14499.076859439374</v>
      </c>
      <c r="L44" s="32">
        <f t="shared" si="50"/>
        <v>7034.797577008896</v>
      </c>
      <c r="M44" s="32">
        <f t="shared" si="50"/>
        <v>34217.954269845388</v>
      </c>
      <c r="N44" s="114">
        <f t="shared" si="50"/>
        <v>43425.323999636588</v>
      </c>
      <c r="O44" s="32">
        <v>52392.286343532251</v>
      </c>
      <c r="P44" s="32">
        <v>35893.401879864694</v>
      </c>
      <c r="Q44" s="32">
        <v>34490.574705689658</v>
      </c>
      <c r="R44" s="32">
        <v>34983.694941165129</v>
      </c>
      <c r="S44" s="32">
        <f t="shared" si="49"/>
        <v>52033.539927294012</v>
      </c>
      <c r="T44" s="114">
        <f t="shared" si="49"/>
        <v>47432.652127910827</v>
      </c>
      <c r="U44" s="32">
        <f t="shared" si="49"/>
        <v>46265.730112261765</v>
      </c>
      <c r="V44" s="32">
        <v>42205.244536334612</v>
      </c>
      <c r="W44" s="32">
        <v>28240.579520787498</v>
      </c>
      <c r="X44" s="39">
        <f t="shared" ref="X44" si="51">X42+X43</f>
        <v>12134.686582335284</v>
      </c>
      <c r="Z44" s="32">
        <f t="shared" si="49"/>
        <v>-13245.93420031729</v>
      </c>
      <c r="AA44" s="32">
        <f t="shared" si="49"/>
        <v>99177.152705930275</v>
      </c>
      <c r="AB44" s="32">
        <f t="shared" si="49"/>
        <v>157758.06817142857</v>
      </c>
      <c r="AC44" s="32">
        <v>187937.16670380114</v>
      </c>
    </row>
    <row r="45" spans="1:29">
      <c r="B45" s="16" t="s">
        <v>59</v>
      </c>
      <c r="C45" s="17">
        <f t="shared" ref="C45:J45" si="52">C21</f>
        <v>12960</v>
      </c>
      <c r="D45" s="17">
        <f t="shared" si="52"/>
        <v>15236</v>
      </c>
      <c r="E45" s="17">
        <f t="shared" si="52"/>
        <v>12281.735791515981</v>
      </c>
      <c r="F45" s="17">
        <f t="shared" si="52"/>
        <v>12612.815588962672</v>
      </c>
      <c r="G45" s="17">
        <f t="shared" si="52"/>
        <v>10766</v>
      </c>
      <c r="H45" s="17">
        <f t="shared" si="52"/>
        <v>13813</v>
      </c>
      <c r="I45" s="17">
        <f t="shared" si="52"/>
        <v>18504</v>
      </c>
      <c r="J45" s="17">
        <f t="shared" si="52"/>
        <v>4949.4028245026348</v>
      </c>
      <c r="K45" s="17">
        <f t="shared" ref="K45:N45" si="53">K21</f>
        <v>5630</v>
      </c>
      <c r="L45" s="17">
        <f t="shared" si="53"/>
        <v>20228.097987411798</v>
      </c>
      <c r="M45" s="17">
        <f t="shared" si="53"/>
        <v>18865.7121726802</v>
      </c>
      <c r="N45" s="113">
        <f t="shared" si="53"/>
        <v>10557.188285053075</v>
      </c>
      <c r="O45" s="17">
        <v>8283.6354272707558</v>
      </c>
      <c r="P45" s="17">
        <v>4630.849355345963</v>
      </c>
      <c r="Q45" s="17">
        <v>29564.030744831711</v>
      </c>
      <c r="R45" s="17">
        <v>8644.3856978399417</v>
      </c>
      <c r="S45" s="17">
        <f>S21</f>
        <v>5131.8085352686867</v>
      </c>
      <c r="T45" s="113">
        <f>T21</f>
        <v>11493.285343667227</v>
      </c>
      <c r="U45" s="17">
        <f>U21</f>
        <v>11762.854616093467</v>
      </c>
      <c r="V45" s="17">
        <v>8552.5078849490055</v>
      </c>
      <c r="W45" s="17">
        <v>2679.3833194599451</v>
      </c>
      <c r="X45" s="38">
        <f>X21</f>
        <v>14053.059477466444</v>
      </c>
      <c r="Z45" s="17">
        <f>Z21</f>
        <v>48032.402824502635</v>
      </c>
      <c r="AA45" s="17">
        <f>AA21</f>
        <v>55280.998445145073</v>
      </c>
      <c r="AB45" s="17">
        <f>AB21</f>
        <v>51123.148409007161</v>
      </c>
      <c r="AC45" s="17">
        <v>36940.456379978386</v>
      </c>
    </row>
    <row r="46" spans="1:29" ht="13.5" thickBot="1">
      <c r="B46" s="46" t="s">
        <v>63</v>
      </c>
      <c r="C46" s="47">
        <f t="shared" ref="C46:AB46" si="54">C44+C45</f>
        <v>54319</v>
      </c>
      <c r="D46" s="47">
        <f t="shared" si="54"/>
        <v>34714</v>
      </c>
      <c r="E46" s="47">
        <f t="shared" si="54"/>
        <v>42247.863642100972</v>
      </c>
      <c r="F46" s="47">
        <f t="shared" si="54"/>
        <v>31313.625234869109</v>
      </c>
      <c r="G46" s="47">
        <f t="shared" si="54"/>
        <v>31573.667917865358</v>
      </c>
      <c r="H46" s="47">
        <f t="shared" si="54"/>
        <v>9727.3320821346424</v>
      </c>
      <c r="I46" s="47">
        <f t="shared" si="54"/>
        <v>-2977</v>
      </c>
      <c r="J46" s="47">
        <f t="shared" si="54"/>
        <v>-3537.5313758147131</v>
      </c>
      <c r="K46" s="47">
        <f t="shared" ref="K46:N46" si="55">K44+K45</f>
        <v>20129.076859439374</v>
      </c>
      <c r="L46" s="47">
        <f t="shared" si="55"/>
        <v>27262.895564420694</v>
      </c>
      <c r="M46" s="47">
        <f t="shared" si="55"/>
        <v>53083.666442525588</v>
      </c>
      <c r="N46" s="115">
        <f t="shared" si="55"/>
        <v>53982.512284689663</v>
      </c>
      <c r="O46" s="47">
        <v>60675.921770803005</v>
      </c>
      <c r="P46" s="47">
        <v>40524.251235210657</v>
      </c>
      <c r="Q46" s="47">
        <v>64054.605450521369</v>
      </c>
      <c r="R46" s="47">
        <v>43628.080639005071</v>
      </c>
      <c r="S46" s="47">
        <f t="shared" si="54"/>
        <v>57165.348462562702</v>
      </c>
      <c r="T46" s="115">
        <f t="shared" si="54"/>
        <v>58925.937471578058</v>
      </c>
      <c r="U46" s="47">
        <f t="shared" si="54"/>
        <v>58028.584728355228</v>
      </c>
      <c r="V46" s="47">
        <v>50757.752421283614</v>
      </c>
      <c r="W46" s="47">
        <v>30919.962840247445</v>
      </c>
      <c r="X46" s="48">
        <f t="shared" ref="X46" si="56">X44+X45</f>
        <v>26187.746059801728</v>
      </c>
      <c r="Z46" s="47">
        <f t="shared" si="54"/>
        <v>34786.468624185349</v>
      </c>
      <c r="AA46" s="47">
        <f t="shared" si="54"/>
        <v>154458.15115107535</v>
      </c>
      <c r="AB46" s="47">
        <f t="shared" si="54"/>
        <v>208881.21658043575</v>
      </c>
      <c r="AC46" s="47">
        <v>224877.62308377953</v>
      </c>
    </row>
    <row r="47" spans="1:29">
      <c r="B47" s="29" t="s">
        <v>74</v>
      </c>
      <c r="C47" s="30">
        <f t="shared" ref="C47:J47" si="57">C23</f>
        <v>-2115</v>
      </c>
      <c r="D47" s="30">
        <f t="shared" si="57"/>
        <v>-1038</v>
      </c>
      <c r="E47" s="30">
        <f t="shared" si="57"/>
        <v>-869.24324052695579</v>
      </c>
      <c r="F47" s="30">
        <f t="shared" si="57"/>
        <v>-209.51941414438397</v>
      </c>
      <c r="G47" s="30">
        <f t="shared" si="57"/>
        <v>-1004</v>
      </c>
      <c r="H47" s="30">
        <f t="shared" si="57"/>
        <v>-758</v>
      </c>
      <c r="I47" s="30">
        <f t="shared" si="57"/>
        <v>-461</v>
      </c>
      <c r="J47" s="30">
        <f t="shared" si="57"/>
        <v>55719.359478171005</v>
      </c>
      <c r="K47" s="30">
        <f t="shared" ref="K47:N47" si="58">K23</f>
        <v>-975</v>
      </c>
      <c r="L47" s="30">
        <f t="shared" si="58"/>
        <v>37.197427116240078</v>
      </c>
      <c r="M47" s="30">
        <f t="shared" si="58"/>
        <v>-1345.679007537218</v>
      </c>
      <c r="N47" s="116">
        <f t="shared" si="58"/>
        <v>1694.8320048835767</v>
      </c>
      <c r="O47" s="30">
        <v>-2317.1593558324325</v>
      </c>
      <c r="P47" s="30">
        <v>1499.4987407686931</v>
      </c>
      <c r="Q47" s="30">
        <v>-996.42000014914083</v>
      </c>
      <c r="R47" s="30">
        <v>-3160.2085849430696</v>
      </c>
      <c r="S47" s="30">
        <f>S23</f>
        <v>-245.48255126250217</v>
      </c>
      <c r="T47" s="116">
        <f>T23</f>
        <v>1338.1601889459935</v>
      </c>
      <c r="U47" s="30">
        <f>U23</f>
        <v>-983.73499974784897</v>
      </c>
      <c r="V47" s="30">
        <v>-6108.7047354147544</v>
      </c>
      <c r="W47" s="30">
        <v>-195.22652766248984</v>
      </c>
      <c r="X47" s="41">
        <f>X23</f>
        <v>-1561.0053098597871</v>
      </c>
      <c r="Z47" s="30">
        <f>Z23</f>
        <v>53496.359478171005</v>
      </c>
      <c r="AA47" s="30">
        <f>AA23</f>
        <v>-588.64957553740112</v>
      </c>
      <c r="AB47" s="30">
        <f>AB23</f>
        <v>-4974.0917730397096</v>
      </c>
      <c r="AC47" s="30">
        <v>-5999.7620974791116</v>
      </c>
    </row>
    <row r="48" spans="1:29" ht="13.5" thickBot="1">
      <c r="B48" s="46" t="s">
        <v>64</v>
      </c>
      <c r="C48" s="47">
        <f>C46+C47</f>
        <v>52204</v>
      </c>
      <c r="D48" s="47">
        <f t="shared" ref="D48:AB48" si="59">D46+D47</f>
        <v>33676</v>
      </c>
      <c r="E48" s="47">
        <f t="shared" si="59"/>
        <v>41378.620401574015</v>
      </c>
      <c r="F48" s="47">
        <f t="shared" si="59"/>
        <v>31104.105820724726</v>
      </c>
      <c r="G48" s="47">
        <f t="shared" si="59"/>
        <v>30569.667917865358</v>
      </c>
      <c r="H48" s="47">
        <f t="shared" si="59"/>
        <v>8969.3320821346424</v>
      </c>
      <c r="I48" s="47">
        <f t="shared" si="59"/>
        <v>-3438</v>
      </c>
      <c r="J48" s="47">
        <f t="shared" si="59"/>
        <v>52181.828102356289</v>
      </c>
      <c r="K48" s="47">
        <f t="shared" ref="K48:N48" si="60">K46+K47</f>
        <v>19154.076859439374</v>
      </c>
      <c r="L48" s="47">
        <f t="shared" si="60"/>
        <v>27300.092991536934</v>
      </c>
      <c r="M48" s="47">
        <f t="shared" si="60"/>
        <v>51737.987434988368</v>
      </c>
      <c r="N48" s="115">
        <f t="shared" si="60"/>
        <v>55677.344289573237</v>
      </c>
      <c r="O48" s="47">
        <v>58358.762414970573</v>
      </c>
      <c r="P48" s="47">
        <v>42023.74997597935</v>
      </c>
      <c r="Q48" s="47">
        <v>63058.185450372228</v>
      </c>
      <c r="R48" s="47">
        <v>40467.872054061998</v>
      </c>
      <c r="S48" s="47">
        <f t="shared" si="59"/>
        <v>56919.8659113002</v>
      </c>
      <c r="T48" s="115">
        <f t="shared" si="59"/>
        <v>60264.09766052405</v>
      </c>
      <c r="U48" s="47">
        <f t="shared" si="59"/>
        <v>57044.849728607376</v>
      </c>
      <c r="V48" s="47">
        <v>44649.047685868863</v>
      </c>
      <c r="W48" s="47">
        <v>30724.736312584955</v>
      </c>
      <c r="X48" s="48">
        <f t="shared" ref="X48" si="61">X46+X47</f>
        <v>24626.740749941942</v>
      </c>
      <c r="Z48" s="47">
        <f t="shared" si="59"/>
        <v>88282.828102356347</v>
      </c>
      <c r="AA48" s="47">
        <f t="shared" si="59"/>
        <v>153869.50157553796</v>
      </c>
      <c r="AB48" s="47">
        <f t="shared" si="59"/>
        <v>203907.12480739603</v>
      </c>
      <c r="AC48" s="47">
        <v>218877.86098630042</v>
      </c>
    </row>
    <row r="49" spans="2:29">
      <c r="B49" s="24" t="s">
        <v>65</v>
      </c>
      <c r="C49" s="25">
        <f t="shared" ref="C49" si="62">C25</f>
        <v>-4664</v>
      </c>
      <c r="D49" s="25">
        <f t="shared" ref="D49:J50" si="63">D25</f>
        <v>-5562</v>
      </c>
      <c r="E49" s="25">
        <f t="shared" si="63"/>
        <v>-3559.1890914069281</v>
      </c>
      <c r="F49" s="25">
        <f t="shared" si="63"/>
        <v>-4705.8233347343394</v>
      </c>
      <c r="G49" s="25">
        <f t="shared" si="63"/>
        <v>-4933</v>
      </c>
      <c r="H49" s="25">
        <f t="shared" si="63"/>
        <v>-4283</v>
      </c>
      <c r="I49" s="25">
        <f t="shared" si="63"/>
        <v>-4826</v>
      </c>
      <c r="J49" s="25">
        <f t="shared" si="63"/>
        <v>-4330.6272543191444</v>
      </c>
      <c r="K49" s="25">
        <f t="shared" ref="K49:N49" si="64">K25</f>
        <v>-4398</v>
      </c>
      <c r="L49" s="25">
        <f t="shared" si="64"/>
        <v>-4532.5417788026643</v>
      </c>
      <c r="M49" s="25">
        <f t="shared" si="64"/>
        <v>-4469.0432350238661</v>
      </c>
      <c r="N49" s="117">
        <f t="shared" si="64"/>
        <v>-4709.682209811428</v>
      </c>
      <c r="O49" s="25">
        <v>-4415.4406908851915</v>
      </c>
      <c r="P49" s="25">
        <v>-4985.6042337674344</v>
      </c>
      <c r="Q49" s="25">
        <v>-4097.7310274536012</v>
      </c>
      <c r="R49" s="25">
        <v>-4181.6998140659871</v>
      </c>
      <c r="S49" s="25">
        <f t="shared" ref="S49:U51" si="65">S25</f>
        <v>-5274.9423181150423</v>
      </c>
      <c r="T49" s="117">
        <f t="shared" si="65"/>
        <v>-5216.7040898441801</v>
      </c>
      <c r="U49" s="25">
        <f t="shared" si="65"/>
        <v>-5316.6020697269769</v>
      </c>
      <c r="V49" s="25">
        <v>-5576.4336395550636</v>
      </c>
      <c r="W49" s="25">
        <v>-5181.093814051259</v>
      </c>
      <c r="X49" s="42">
        <f t="shared" ref="X49" si="66">X25</f>
        <v>-5811.9205627769225</v>
      </c>
      <c r="Z49" s="25">
        <f t="shared" ref="Z49:AB50" si="67">Z25</f>
        <v>-18372.627254319144</v>
      </c>
      <c r="AA49" s="25">
        <f t="shared" si="67"/>
        <v>-18109.267223637959</v>
      </c>
      <c r="AB49" s="25">
        <f t="shared" si="67"/>
        <v>-17681.017544974879</v>
      </c>
      <c r="AC49" s="25">
        <v>-21384.682117241264</v>
      </c>
    </row>
    <row r="50" spans="2:29">
      <c r="B50" s="24" t="s">
        <v>66</v>
      </c>
      <c r="C50" s="25">
        <f t="shared" ref="C50" si="68">C26</f>
        <v>222</v>
      </c>
      <c r="D50" s="25">
        <f t="shared" si="63"/>
        <v>1034</v>
      </c>
      <c r="E50" s="25">
        <f t="shared" si="63"/>
        <v>351.76</v>
      </c>
      <c r="F50" s="25">
        <f t="shared" si="63"/>
        <v>549.3599999999999</v>
      </c>
      <c r="G50" s="25">
        <f t="shared" si="63"/>
        <v>391</v>
      </c>
      <c r="H50" s="25">
        <f t="shared" si="63"/>
        <v>602</v>
      </c>
      <c r="I50" s="25">
        <f t="shared" si="63"/>
        <v>-7843</v>
      </c>
      <c r="J50" s="25">
        <f t="shared" si="63"/>
        <v>1011.5200000000004</v>
      </c>
      <c r="K50" s="25">
        <f t="shared" ref="K50:N50" si="69">K26</f>
        <v>341</v>
      </c>
      <c r="L50" s="25">
        <f t="shared" si="69"/>
        <v>733.96</v>
      </c>
      <c r="M50" s="25">
        <f t="shared" si="69"/>
        <v>361.44000000000005</v>
      </c>
      <c r="N50" s="117">
        <f t="shared" si="69"/>
        <v>932.40000000000009</v>
      </c>
      <c r="O50" s="25">
        <v>592.20000000000005</v>
      </c>
      <c r="P50" s="25">
        <v>0</v>
      </c>
      <c r="Q50" s="25">
        <v>0</v>
      </c>
      <c r="R50" s="25">
        <v>0</v>
      </c>
      <c r="S50" s="25">
        <f t="shared" si="65"/>
        <v>0</v>
      </c>
      <c r="T50" s="117">
        <f t="shared" si="65"/>
        <v>0</v>
      </c>
      <c r="U50" s="25">
        <f t="shared" si="65"/>
        <v>0</v>
      </c>
      <c r="V50" s="25">
        <v>0</v>
      </c>
      <c r="W50" s="25">
        <v>0</v>
      </c>
      <c r="X50" s="42">
        <f t="shared" ref="X50" si="70">X26</f>
        <v>0</v>
      </c>
      <c r="Z50" s="25">
        <f t="shared" si="67"/>
        <v>-5838.48</v>
      </c>
      <c r="AA50" s="25">
        <f t="shared" si="67"/>
        <v>2368.8000000000002</v>
      </c>
      <c r="AB50" s="25">
        <f t="shared" si="67"/>
        <v>592.20000000000005</v>
      </c>
      <c r="AC50" s="25">
        <v>0</v>
      </c>
    </row>
    <row r="51" spans="2:29">
      <c r="B51" s="24" t="s">
        <v>187</v>
      </c>
      <c r="C51" s="25"/>
      <c r="D51" s="25"/>
      <c r="E51" s="25"/>
      <c r="F51" s="25"/>
      <c r="G51" s="25"/>
      <c r="H51" s="25"/>
      <c r="I51" s="25"/>
      <c r="J51" s="25"/>
      <c r="K51" s="25"/>
      <c r="L51" s="25"/>
      <c r="M51" s="25"/>
      <c r="N51" s="117"/>
      <c r="O51" s="25"/>
      <c r="P51" s="25"/>
      <c r="Q51" s="25"/>
      <c r="R51" s="25"/>
      <c r="S51" s="25">
        <f t="shared" si="65"/>
        <v>0</v>
      </c>
      <c r="T51" s="117">
        <f t="shared" si="65"/>
        <v>2968.31</v>
      </c>
      <c r="U51" s="25">
        <f t="shared" si="65"/>
        <v>0</v>
      </c>
      <c r="V51" s="25">
        <v>1694.0859999999998</v>
      </c>
      <c r="W51" s="25">
        <v>0</v>
      </c>
      <c r="X51" s="42">
        <f t="shared" ref="X51" si="71">X27</f>
        <v>0.10799999999994725</v>
      </c>
      <c r="Z51" s="25"/>
      <c r="AA51" s="25"/>
      <c r="AB51" s="25"/>
      <c r="AC51" s="25">
        <v>4662.3959999999997</v>
      </c>
    </row>
    <row r="52" spans="2:29">
      <c r="B52" s="24" t="s">
        <v>75</v>
      </c>
      <c r="C52" s="25">
        <f t="shared" ref="C52" si="72">C28-C63</f>
        <v>-12796.9328</v>
      </c>
      <c r="D52" s="25">
        <f t="shared" ref="D52:J52" si="73">D28-D63</f>
        <v>-8612.3711999999996</v>
      </c>
      <c r="E52" s="25">
        <f t="shared" si="73"/>
        <v>-11332.568596197707</v>
      </c>
      <c r="F52" s="25">
        <f t="shared" si="73"/>
        <v>-4409.9966821330963</v>
      </c>
      <c r="G52" s="25">
        <f t="shared" si="73"/>
        <v>-7455.2772999999997</v>
      </c>
      <c r="H52" s="25">
        <f t="shared" si="73"/>
        <v>-6102.1311000000005</v>
      </c>
      <c r="I52" s="25">
        <f t="shared" si="73"/>
        <v>-95.863200000000234</v>
      </c>
      <c r="J52" s="25">
        <f t="shared" si="73"/>
        <v>-25482.753192325297</v>
      </c>
      <c r="K52" s="25">
        <f t="shared" ref="K52:N52" si="74">K28-K63</f>
        <v>-7675</v>
      </c>
      <c r="L52" s="25">
        <f t="shared" si="74"/>
        <v>-10721.0933810063</v>
      </c>
      <c r="M52" s="25">
        <f t="shared" si="74"/>
        <v>-12919.319074456704</v>
      </c>
      <c r="N52" s="117">
        <f t="shared" si="74"/>
        <v>-24335.352467649609</v>
      </c>
      <c r="O52" s="25">
        <v>-19045.77852692442</v>
      </c>
      <c r="P52" s="25">
        <v>-9761.1617291188304</v>
      </c>
      <c r="Q52" s="25">
        <v>-23419.946954196348</v>
      </c>
      <c r="R52" s="25">
        <v>-11905.263911074304</v>
      </c>
      <c r="S52" s="25">
        <f>S28-S63</f>
        <v>-15208.639697187949</v>
      </c>
      <c r="T52" s="117">
        <f>T28-T63</f>
        <v>-15931.698681465057</v>
      </c>
      <c r="U52" s="25">
        <f>U28-U63</f>
        <v>-12914.022763092415</v>
      </c>
      <c r="V52" s="25">
        <v>-11379.55489972487</v>
      </c>
      <c r="W52" s="25">
        <v>-12896.884375649101</v>
      </c>
      <c r="X52" s="42">
        <f>X28-X63</f>
        <v>-7510.7981269710326</v>
      </c>
      <c r="Z52" s="25">
        <f>Z28-Z63</f>
        <v>-39136.024792325297</v>
      </c>
      <c r="AA52" s="25">
        <f>AA28-AA63</f>
        <v>-55650.764923112612</v>
      </c>
      <c r="AB52" s="25">
        <f>AB28-AB63</f>
        <v>-64132.244502320202</v>
      </c>
      <c r="AC52" s="25">
        <v>-55433.916041470293</v>
      </c>
    </row>
    <row r="53" spans="2:29">
      <c r="B53" s="24" t="s">
        <v>32</v>
      </c>
      <c r="C53" s="25">
        <f t="shared" ref="C53" si="75">C29</f>
        <v>-99</v>
      </c>
      <c r="D53" s="25">
        <f t="shared" ref="D53:J53" si="76">D29</f>
        <v>-247</v>
      </c>
      <c r="E53" s="25">
        <f t="shared" si="76"/>
        <v>-271</v>
      </c>
      <c r="F53" s="25">
        <f t="shared" si="76"/>
        <v>-270.58161166277705</v>
      </c>
      <c r="G53" s="25">
        <f t="shared" si="76"/>
        <v>1</v>
      </c>
      <c r="H53" s="25">
        <f t="shared" si="76"/>
        <v>-171</v>
      </c>
      <c r="I53" s="25">
        <f t="shared" si="76"/>
        <v>-232</v>
      </c>
      <c r="J53" s="25">
        <f t="shared" si="76"/>
        <v>-120.69018670356797</v>
      </c>
      <c r="K53" s="25">
        <f t="shared" ref="K53:N53" si="77">K29</f>
        <v>-109</v>
      </c>
      <c r="L53" s="25">
        <f t="shared" si="77"/>
        <v>95.174418627649899</v>
      </c>
      <c r="M53" s="25">
        <f t="shared" si="77"/>
        <v>86.10224906182539</v>
      </c>
      <c r="N53" s="117">
        <f t="shared" si="77"/>
        <v>87.010903512330714</v>
      </c>
      <c r="O53" s="25">
        <v>53.956946943789099</v>
      </c>
      <c r="P53" s="25">
        <v>-18.398717777682805</v>
      </c>
      <c r="Q53" s="25">
        <v>-94.547433176033906</v>
      </c>
      <c r="R53" s="25">
        <v>-293.78654377709552</v>
      </c>
      <c r="S53" s="25">
        <f>S29</f>
        <v>-68.784962263170002</v>
      </c>
      <c r="T53" s="117">
        <f>T29</f>
        <v>83.924619994909605</v>
      </c>
      <c r="U53" s="25">
        <f>U29</f>
        <v>-0.66900216903160015</v>
      </c>
      <c r="V53" s="25">
        <v>-4.6167392795132738</v>
      </c>
      <c r="W53" s="25">
        <v>16.889548974366097</v>
      </c>
      <c r="X53" s="42">
        <f>X29</f>
        <v>-4.7521039225992983</v>
      </c>
      <c r="Z53" s="25">
        <f>Z29</f>
        <v>-522.69018670356797</v>
      </c>
      <c r="AA53" s="25">
        <f>AA29</f>
        <v>159.287571201806</v>
      </c>
      <c r="AB53" s="25">
        <f>AB29</f>
        <v>-352.60137682317804</v>
      </c>
      <c r="AC53" s="25">
        <v>9.8539162831947298</v>
      </c>
    </row>
    <row r="54" spans="2:29" ht="13.5" thickBot="1">
      <c r="B54" s="46" t="s">
        <v>76</v>
      </c>
      <c r="C54" s="47">
        <f t="shared" ref="C54:J54" si="78">SUM(C48:C53)</f>
        <v>34866.067199999998</v>
      </c>
      <c r="D54" s="47">
        <f t="shared" si="78"/>
        <v>20288.628799999999</v>
      </c>
      <c r="E54" s="47">
        <f t="shared" si="78"/>
        <v>26567.62271396938</v>
      </c>
      <c r="F54" s="47">
        <f t="shared" si="78"/>
        <v>22267.064192194513</v>
      </c>
      <c r="G54" s="47">
        <f t="shared" si="78"/>
        <v>18573.390617865356</v>
      </c>
      <c r="H54" s="47">
        <f t="shared" si="78"/>
        <v>-984.79901786535811</v>
      </c>
      <c r="I54" s="47">
        <f t="shared" si="78"/>
        <v>-16434.8632</v>
      </c>
      <c r="J54" s="47">
        <f t="shared" si="78"/>
        <v>23259.277469008284</v>
      </c>
      <c r="K54" s="47">
        <f t="shared" ref="K54:Q54" si="79">SUM(K48:K53)</f>
        <v>7313.0768594393739</v>
      </c>
      <c r="L54" s="47">
        <f t="shared" si="79"/>
        <v>12875.592250355619</v>
      </c>
      <c r="M54" s="47">
        <f t="shared" si="79"/>
        <v>34797.167374569632</v>
      </c>
      <c r="N54" s="115">
        <f t="shared" si="79"/>
        <v>27651.720515624533</v>
      </c>
      <c r="O54" s="47">
        <f t="shared" si="79"/>
        <v>35543.700144104754</v>
      </c>
      <c r="P54" s="47">
        <f t="shared" si="79"/>
        <v>27258.585295315399</v>
      </c>
      <c r="Q54" s="47">
        <f t="shared" si="79"/>
        <v>35445.960035546246</v>
      </c>
      <c r="R54" s="47">
        <f>SUM(R48:R53)</f>
        <v>24087.121785144613</v>
      </c>
      <c r="S54" s="47">
        <f>SUM(S48:S53)</f>
        <v>36367.498933734038</v>
      </c>
      <c r="T54" s="115">
        <f>SUM(T48:T53)</f>
        <v>42167.929509209724</v>
      </c>
      <c r="U54" s="47">
        <f>SUM(U48:U53)</f>
        <v>38813.555893618955</v>
      </c>
      <c r="V54" s="47">
        <v>29382.528407309419</v>
      </c>
      <c r="W54" s="47">
        <v>12663.647671858962</v>
      </c>
      <c r="X54" s="48">
        <f>SUM(X48:X53)</f>
        <v>11299.377956271388</v>
      </c>
      <c r="Z54" s="47">
        <f>SUM(Z48:Z53)</f>
        <v>24413.005869008342</v>
      </c>
      <c r="AA54" s="47">
        <f>SUM(AA48:AA53)</f>
        <v>82637.556999989174</v>
      </c>
      <c r="AB54" s="47">
        <f>SUM(AB48:AB53)</f>
        <v>122333.4613832778</v>
      </c>
      <c r="AC54" s="47">
        <v>146731.5127438721</v>
      </c>
    </row>
    <row r="56" spans="2:29" ht="18">
      <c r="B56" s="5" t="s">
        <v>125</v>
      </c>
      <c r="C56" s="89"/>
      <c r="D56" s="89"/>
      <c r="E56" s="89"/>
      <c r="F56" s="89"/>
      <c r="G56" s="89"/>
      <c r="H56" s="89"/>
      <c r="I56" s="89"/>
      <c r="J56" s="89"/>
      <c r="K56" s="89"/>
      <c r="L56" s="89"/>
      <c r="M56" s="89"/>
      <c r="N56" s="89"/>
      <c r="O56" s="89"/>
      <c r="P56" s="89"/>
      <c r="Q56" s="89"/>
      <c r="R56" s="89"/>
      <c r="S56" s="89"/>
      <c r="T56" s="89"/>
      <c r="U56" s="89"/>
      <c r="V56" s="89"/>
      <c r="W56" s="89"/>
      <c r="X56" s="89"/>
      <c r="Z56" s="89"/>
      <c r="AA56" s="89"/>
    </row>
    <row r="57" spans="2:29" ht="12.75" customHeight="1">
      <c r="B57" s="5"/>
      <c r="C57" s="89"/>
      <c r="D57" s="89"/>
      <c r="E57" s="89"/>
      <c r="F57" s="89"/>
      <c r="G57" s="89"/>
      <c r="H57" s="89"/>
      <c r="I57" s="89"/>
      <c r="J57" s="89"/>
      <c r="K57" s="89"/>
      <c r="L57" s="89"/>
      <c r="M57" s="89"/>
      <c r="N57" s="89"/>
      <c r="O57" s="89"/>
      <c r="P57" s="89"/>
      <c r="Q57" s="89"/>
      <c r="R57" s="89"/>
      <c r="S57" s="89"/>
      <c r="T57" s="89"/>
      <c r="U57" s="89"/>
      <c r="V57" s="89"/>
      <c r="W57" s="89"/>
      <c r="X57" s="89"/>
      <c r="Z57" s="89"/>
      <c r="AA57" s="89"/>
    </row>
    <row r="58" spans="2:29">
      <c r="B58" s="90" t="s">
        <v>121</v>
      </c>
      <c r="C58" s="91" t="s">
        <v>49</v>
      </c>
      <c r="D58" s="91" t="s">
        <v>50</v>
      </c>
      <c r="E58" s="91" t="s">
        <v>51</v>
      </c>
      <c r="F58" s="91" t="s">
        <v>52</v>
      </c>
      <c r="G58" s="91" t="s">
        <v>53</v>
      </c>
      <c r="H58" s="91" t="s">
        <v>54</v>
      </c>
      <c r="I58" s="91" t="s">
        <v>55</v>
      </c>
      <c r="J58" s="91" t="s">
        <v>56</v>
      </c>
      <c r="K58" s="91" t="s">
        <v>77</v>
      </c>
      <c r="L58" s="91" t="s">
        <v>120</v>
      </c>
      <c r="M58" s="91" t="s">
        <v>136</v>
      </c>
      <c r="N58" s="91" t="s">
        <v>138</v>
      </c>
      <c r="O58" s="91" t="s">
        <v>161</v>
      </c>
      <c r="P58" s="91" t="s">
        <v>162</v>
      </c>
      <c r="Q58" s="91" t="s">
        <v>164</v>
      </c>
      <c r="R58" s="91" t="str">
        <f>+R3</f>
        <v>Q4 2018</v>
      </c>
      <c r="S58" s="91" t="str">
        <f t="shared" ref="S58:U58" si="80">+S3</f>
        <v>Q1 2019</v>
      </c>
      <c r="T58" s="91" t="str">
        <f t="shared" si="80"/>
        <v>Q2 2019</v>
      </c>
      <c r="U58" s="91" t="str">
        <f t="shared" si="80"/>
        <v>Q3 2019</v>
      </c>
      <c r="V58" s="91" t="s">
        <v>171</v>
      </c>
      <c r="W58" s="91" t="s">
        <v>181</v>
      </c>
      <c r="X58" s="92" t="str">
        <f t="shared" ref="X58" si="81">+X3</f>
        <v>Q2 2020</v>
      </c>
      <c r="Z58" s="91" t="s">
        <v>57</v>
      </c>
      <c r="AA58" s="91" t="s">
        <v>139</v>
      </c>
      <c r="AB58" s="91" t="s">
        <v>166</v>
      </c>
      <c r="AC58" s="91" t="s">
        <v>167</v>
      </c>
    </row>
    <row r="59" spans="2:29">
      <c r="B59" s="12" t="s">
        <v>114</v>
      </c>
      <c r="C59" s="13">
        <v>14944</v>
      </c>
      <c r="D59" s="13">
        <v>14957</v>
      </c>
      <c r="E59" s="13">
        <v>14953</v>
      </c>
      <c r="F59" s="13">
        <v>15115</v>
      </c>
      <c r="G59" s="13">
        <v>11997</v>
      </c>
      <c r="H59" s="13">
        <v>13742</v>
      </c>
      <c r="I59" s="13">
        <v>14387</v>
      </c>
      <c r="J59" s="13">
        <v>13235</v>
      </c>
      <c r="K59" s="13">
        <v>0</v>
      </c>
      <c r="L59" s="13">
        <v>0</v>
      </c>
      <c r="M59" s="13">
        <v>0</v>
      </c>
      <c r="N59" s="118">
        <v>574</v>
      </c>
      <c r="O59" s="13">
        <v>0</v>
      </c>
      <c r="P59" s="13">
        <v>0</v>
      </c>
      <c r="Q59" s="13">
        <v>0</v>
      </c>
      <c r="R59" s="13">
        <f>AB59-SUM(O59:Q59)</f>
        <v>0</v>
      </c>
      <c r="S59" s="13">
        <v>0</v>
      </c>
      <c r="T59" s="118">
        <v>0</v>
      </c>
      <c r="U59" s="13">
        <v>0</v>
      </c>
      <c r="V59" s="13">
        <v>0</v>
      </c>
      <c r="W59" s="13">
        <v>0</v>
      </c>
      <c r="X59" s="33">
        <v>0</v>
      </c>
      <c r="Z59" s="13">
        <v>53361.000000000007</v>
      </c>
      <c r="AA59" s="13">
        <v>574</v>
      </c>
      <c r="AB59" s="13">
        <v>0</v>
      </c>
      <c r="AC59" s="13">
        <v>0</v>
      </c>
    </row>
    <row r="60" spans="2:29">
      <c r="B60" s="14" t="s">
        <v>115</v>
      </c>
      <c r="C60" s="15">
        <v>-6640</v>
      </c>
      <c r="D60" s="15">
        <v>-6541</v>
      </c>
      <c r="E60" s="15">
        <v>-6430</v>
      </c>
      <c r="F60" s="15">
        <v>-6423.5</v>
      </c>
      <c r="G60" s="15">
        <v>-6308</v>
      </c>
      <c r="H60" s="15">
        <v>-7219</v>
      </c>
      <c r="I60" s="15">
        <v>-6411</v>
      </c>
      <c r="J60" s="15">
        <v>-7317</v>
      </c>
      <c r="K60" s="15">
        <v>0</v>
      </c>
      <c r="L60" s="15">
        <v>0</v>
      </c>
      <c r="M60" s="15">
        <v>0</v>
      </c>
      <c r="N60" s="119">
        <v>0</v>
      </c>
      <c r="O60" s="15">
        <v>0</v>
      </c>
      <c r="P60" s="15">
        <v>0</v>
      </c>
      <c r="Q60" s="15">
        <v>0</v>
      </c>
      <c r="R60" s="15">
        <f>AB60-SUM(O60:Q60)</f>
        <v>0</v>
      </c>
      <c r="S60" s="15">
        <v>0</v>
      </c>
      <c r="T60" s="119">
        <v>0</v>
      </c>
      <c r="U60" s="15">
        <v>0</v>
      </c>
      <c r="V60" s="15">
        <v>0</v>
      </c>
      <c r="W60" s="15">
        <v>0</v>
      </c>
      <c r="X60" s="35">
        <v>0</v>
      </c>
      <c r="Z60" s="15">
        <v>-27255</v>
      </c>
      <c r="AA60" s="15">
        <v>0</v>
      </c>
      <c r="AB60" s="15">
        <v>0</v>
      </c>
      <c r="AC60" s="15">
        <v>0</v>
      </c>
    </row>
    <row r="61" spans="2:29" ht="13.5" thickBot="1">
      <c r="B61" s="31" t="s">
        <v>134</v>
      </c>
      <c r="C61" s="32">
        <f t="shared" ref="C61:J61" si="82">C59+C60</f>
        <v>8304</v>
      </c>
      <c r="D61" s="32">
        <f t="shared" si="82"/>
        <v>8416</v>
      </c>
      <c r="E61" s="32">
        <f t="shared" si="82"/>
        <v>8523</v>
      </c>
      <c r="F61" s="32">
        <f t="shared" si="82"/>
        <v>8691.5</v>
      </c>
      <c r="G61" s="32">
        <f t="shared" si="82"/>
        <v>5689</v>
      </c>
      <c r="H61" s="32">
        <f t="shared" si="82"/>
        <v>6523</v>
      </c>
      <c r="I61" s="32">
        <f t="shared" si="82"/>
        <v>7976</v>
      </c>
      <c r="J61" s="32">
        <f t="shared" si="82"/>
        <v>5918</v>
      </c>
      <c r="K61" s="32">
        <v>0</v>
      </c>
      <c r="L61" s="32">
        <v>0</v>
      </c>
      <c r="M61" s="32">
        <v>0</v>
      </c>
      <c r="N61" s="114">
        <v>574</v>
      </c>
      <c r="O61" s="32">
        <v>0</v>
      </c>
      <c r="P61" s="32">
        <v>0</v>
      </c>
      <c r="Q61" s="32">
        <v>0</v>
      </c>
      <c r="R61" s="32">
        <f t="shared" ref="R61" si="83">R59+R60</f>
        <v>0</v>
      </c>
      <c r="S61" s="32">
        <f>S59+S60</f>
        <v>0</v>
      </c>
      <c r="T61" s="114">
        <f>T59+T60</f>
        <v>0</v>
      </c>
      <c r="U61" s="32">
        <f>U59+U60</f>
        <v>0</v>
      </c>
      <c r="V61" s="32">
        <v>0</v>
      </c>
      <c r="W61" s="32">
        <v>0</v>
      </c>
      <c r="X61" s="39">
        <f>X59+X60</f>
        <v>0</v>
      </c>
      <c r="Z61" s="32">
        <v>26106.000000000007</v>
      </c>
      <c r="AA61" s="32">
        <v>574</v>
      </c>
      <c r="AB61" s="32">
        <f>AB59+AB60</f>
        <v>0</v>
      </c>
      <c r="AC61" s="32">
        <v>0</v>
      </c>
    </row>
    <row r="62" spans="2:29">
      <c r="B62" s="93" t="s">
        <v>117</v>
      </c>
      <c r="C62" s="94">
        <v>0.34429999999999999</v>
      </c>
      <c r="D62" s="94">
        <v>0.34429999999999999</v>
      </c>
      <c r="E62" s="94">
        <v>0.34429999999999999</v>
      </c>
      <c r="F62" s="94">
        <v>0.34429999999999999</v>
      </c>
      <c r="G62" s="94">
        <v>0.34429999999999999</v>
      </c>
      <c r="H62" s="94">
        <v>0.34429999999999999</v>
      </c>
      <c r="I62" s="94">
        <v>0.34429999999999999</v>
      </c>
      <c r="J62" s="94">
        <v>0.34429999999999999</v>
      </c>
      <c r="K62" s="155"/>
      <c r="L62" s="155"/>
      <c r="M62" s="89"/>
      <c r="N62" s="89"/>
      <c r="O62" s="155"/>
      <c r="P62" s="155"/>
      <c r="Q62" s="89"/>
      <c r="R62" s="89"/>
      <c r="S62" s="89"/>
      <c r="T62" s="89"/>
      <c r="U62" s="89"/>
      <c r="V62" s="89"/>
      <c r="W62" s="89"/>
      <c r="X62" s="89"/>
      <c r="Z62" s="94">
        <v>0.34429999999999999</v>
      </c>
      <c r="AA62" s="89"/>
      <c r="AB62" s="89"/>
      <c r="AC62" s="89"/>
    </row>
    <row r="63" spans="2:29">
      <c r="B63" s="14" t="s">
        <v>118</v>
      </c>
      <c r="C63" s="15">
        <f t="shared" ref="C63:I63" si="84">-C61*C62</f>
        <v>-2859.0672</v>
      </c>
      <c r="D63" s="15">
        <f t="shared" si="84"/>
        <v>-2897.6288</v>
      </c>
      <c r="E63" s="15">
        <f t="shared" si="84"/>
        <v>-2934.4688999999998</v>
      </c>
      <c r="F63" s="15">
        <f t="shared" si="84"/>
        <v>-2992.4834500000002</v>
      </c>
      <c r="G63" s="15">
        <f t="shared" si="84"/>
        <v>-1958.7227</v>
      </c>
      <c r="H63" s="15">
        <f t="shared" si="84"/>
        <v>-2245.8688999999999</v>
      </c>
      <c r="I63" s="15">
        <f t="shared" si="84"/>
        <v>-2746.1367999999998</v>
      </c>
      <c r="J63" s="15">
        <f>-J61*J62</f>
        <v>-2037.5673999999999</v>
      </c>
      <c r="K63" s="156"/>
      <c r="L63" s="156"/>
      <c r="M63" s="89"/>
      <c r="N63" s="89"/>
      <c r="O63" s="156"/>
      <c r="P63" s="156"/>
      <c r="Q63" s="89"/>
      <c r="R63" s="89"/>
      <c r="S63" s="89"/>
      <c r="T63" s="89"/>
      <c r="U63" s="89"/>
      <c r="V63" s="89"/>
      <c r="W63" s="89"/>
      <c r="X63" s="89"/>
      <c r="Z63" s="15">
        <f>-Z61*Z62</f>
        <v>-8988.2958000000017</v>
      </c>
      <c r="AA63" s="89"/>
      <c r="AB63" s="89"/>
      <c r="AC63" s="89"/>
    </row>
    <row r="64" spans="2:29" ht="13.5" thickBot="1">
      <c r="B64" s="46" t="s">
        <v>135</v>
      </c>
      <c r="C64" s="47">
        <f t="shared" ref="C64:I64" si="85">C61+C63</f>
        <v>5444.9328000000005</v>
      </c>
      <c r="D64" s="47">
        <f t="shared" si="85"/>
        <v>5518.3711999999996</v>
      </c>
      <c r="E64" s="47">
        <f t="shared" si="85"/>
        <v>5588.5311000000002</v>
      </c>
      <c r="F64" s="47">
        <f t="shared" si="85"/>
        <v>5699.0165500000003</v>
      </c>
      <c r="G64" s="47">
        <f t="shared" si="85"/>
        <v>3730.2772999999997</v>
      </c>
      <c r="H64" s="47">
        <f t="shared" si="85"/>
        <v>4277.1311000000005</v>
      </c>
      <c r="I64" s="47">
        <f t="shared" si="85"/>
        <v>5229.8631999999998</v>
      </c>
      <c r="J64" s="47">
        <f>J61+J63</f>
        <v>3880.4326000000001</v>
      </c>
      <c r="K64" s="89"/>
      <c r="L64" s="89"/>
      <c r="M64" s="89"/>
      <c r="N64" s="89"/>
      <c r="O64" s="89"/>
      <c r="P64" s="89"/>
      <c r="Q64" s="89"/>
      <c r="R64" s="89"/>
      <c r="S64" s="89"/>
      <c r="T64" s="89"/>
      <c r="U64" s="89"/>
      <c r="V64" s="89"/>
      <c r="W64" s="89"/>
      <c r="X64" s="89"/>
      <c r="Z64" s="47">
        <f>Z61+Z63</f>
        <v>17117.704200000007</v>
      </c>
      <c r="AA64" s="89"/>
      <c r="AB64" s="89"/>
      <c r="AC64" s="89"/>
    </row>
    <row r="65" spans="3:27">
      <c r="M65" s="89"/>
      <c r="N65" s="89"/>
      <c r="Q65" s="89"/>
      <c r="R65" s="89"/>
      <c r="S65" s="89"/>
      <c r="T65" s="89"/>
      <c r="U65" s="89"/>
      <c r="V65" s="89"/>
      <c r="W65" s="89"/>
      <c r="X65" s="89"/>
    </row>
    <row r="66" spans="3:27">
      <c r="H66" s="8"/>
      <c r="I66" s="8"/>
      <c r="M66" s="89"/>
      <c r="N66" s="89"/>
      <c r="Q66" s="89"/>
      <c r="R66" s="89"/>
      <c r="S66" s="89"/>
      <c r="T66" s="89"/>
      <c r="U66" s="89"/>
      <c r="V66" s="89"/>
      <c r="W66" s="89"/>
      <c r="X66" s="89"/>
    </row>
    <row r="67" spans="3:27" s="100" customFormat="1">
      <c r="C67" s="101"/>
      <c r="D67" s="101"/>
      <c r="E67" s="101"/>
      <c r="F67" s="101"/>
      <c r="G67" s="101"/>
      <c r="H67" s="101"/>
      <c r="I67" s="101"/>
      <c r="J67" s="101"/>
      <c r="K67" s="101"/>
      <c r="L67" s="101"/>
      <c r="M67" s="101"/>
      <c r="N67" s="101"/>
      <c r="O67" s="101"/>
      <c r="P67" s="101"/>
      <c r="Q67" s="101"/>
      <c r="R67" s="101"/>
      <c r="S67" s="101"/>
      <c r="T67" s="101"/>
      <c r="U67" s="101"/>
      <c r="V67" s="101"/>
      <c r="W67" s="101"/>
      <c r="X67" s="101"/>
      <c r="Z67" s="101"/>
      <c r="AA67" s="101"/>
    </row>
  </sheetData>
  <conditionalFormatting sqref="C60:F60">
    <cfRule type="containsBlanks" dxfId="53" priority="83">
      <formula>LEN(TRIM(C60))=0</formula>
    </cfRule>
  </conditionalFormatting>
  <conditionalFormatting sqref="X43:X54">
    <cfRule type="containsBlanks" dxfId="52" priority="1">
      <formula>LEN(TRIM(X43))=0</formula>
    </cfRule>
  </conditionalFormatting>
  <conditionalFormatting sqref="X4:X30">
    <cfRule type="containsBlanks" dxfId="51" priority="9">
      <formula>LEN(TRIM(X4))=0</formula>
    </cfRule>
  </conditionalFormatting>
  <conditionalFormatting sqref="X39">
    <cfRule type="containsBlanks" dxfId="50" priority="5">
      <formula>LEN(TRIM(X39))=0</formula>
    </cfRule>
  </conditionalFormatting>
  <conditionalFormatting sqref="X36">
    <cfRule type="containsBlanks" dxfId="49" priority="8">
      <formula>LEN(TRIM(X36))=0</formula>
    </cfRule>
  </conditionalFormatting>
  <conditionalFormatting sqref="X37">
    <cfRule type="containsBlanks" dxfId="48" priority="7">
      <formula>LEN(TRIM(X37))=0</formula>
    </cfRule>
  </conditionalFormatting>
  <conditionalFormatting sqref="X38">
    <cfRule type="containsBlanks" dxfId="47" priority="6">
      <formula>LEN(TRIM(X38))=0</formula>
    </cfRule>
  </conditionalFormatting>
  <conditionalFormatting sqref="X40">
    <cfRule type="containsBlanks" dxfId="46" priority="4">
      <formula>LEN(TRIM(X40))=0</formula>
    </cfRule>
  </conditionalFormatting>
  <conditionalFormatting sqref="X42">
    <cfRule type="containsBlanks" dxfId="45" priority="3">
      <formula>LEN(TRIM(X42))=0</formula>
    </cfRule>
  </conditionalFormatting>
  <conditionalFormatting sqref="X41">
    <cfRule type="containsBlanks" dxfId="44" priority="2">
      <formula>LEN(TRIM(X41))=0</formula>
    </cfRule>
  </conditionalFormatting>
  <pageMargins left="0.7" right="0.7" top="0.75" bottom="0.75" header="0.3" footer="0.3"/>
  <pageSetup paperSize="8" scale="93" orientation="landscape" r:id="rId1"/>
  <ignoredErrors>
    <ignoredError sqref="R59:R60 Q30:R30 S16:U16 T8:U8 AB30 O54:R54 B8:N32 X8:X26" formulaRange="1"/>
    <ignoredError sqref="C52 S42:U42 X42 S44:U44 S46:U46 S48:U48 S52:U52 X52 X47:X48 X45:X46 X44 U45 U47 S47:T47 S45:T45 Z42:AB42 Z44:AB44 Z46:AB46 Z48:AB48 Z45:AB45 Z47:AB47 C47 C45 C46 C44 B42:N43 B45 B44 D44:N44 B48:N50 B46 D46:N46 D45:N45 B47 D47:N4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4"/>
  <sheetViews>
    <sheetView showGridLines="0" zoomScale="90" zoomScaleNormal="90" workbookViewId="0">
      <pane xSplit="3" ySplit="3" topLeftCell="D4" activePane="bottomRight" state="frozen"/>
      <selection pane="topRight" activeCell="D1" sqref="D1"/>
      <selection pane="bottomLeft" activeCell="A4" sqref="A4"/>
      <selection pane="bottomRight" activeCell="B1" sqref="B1"/>
    </sheetView>
  </sheetViews>
  <sheetFormatPr baseColWidth="10" defaultColWidth="11.42578125" defaultRowHeight="12.75" outlineLevelCol="1"/>
  <cols>
    <col min="1" max="1" width="3" style="1" customWidth="1"/>
    <col min="2" max="2" width="61.5703125" style="1" customWidth="1"/>
    <col min="3" max="3" width="3.85546875" style="72" bestFit="1" customWidth="1"/>
    <col min="4" max="4" width="9.5703125" style="1" hidden="1" customWidth="1" outlineLevel="1"/>
    <col min="5" max="5" width="9.5703125" style="1" hidden="1" customWidth="1" outlineLevel="1" collapsed="1"/>
    <col min="6" max="8" width="9.5703125" style="1" hidden="1" customWidth="1" outlineLevel="1"/>
    <col min="9" max="10" width="9.5703125" style="1" hidden="1" customWidth="1" outlineLevel="1" collapsed="1"/>
    <col min="11" max="15" width="9.5703125" style="1" hidden="1" customWidth="1" outlineLevel="1"/>
    <col min="16" max="16" width="9.5703125" style="1" customWidth="1" collapsed="1"/>
    <col min="17" max="25" width="9.5703125" style="1" customWidth="1"/>
    <col min="26" max="26" width="3.140625" style="1" customWidth="1"/>
    <col min="27" max="30" width="9.5703125" style="1" customWidth="1"/>
    <col min="31" max="31" width="3.140625" style="1" customWidth="1"/>
    <col min="32" max="16384" width="11.42578125" style="1"/>
  </cols>
  <sheetData>
    <row r="1" spans="1:31" ht="18">
      <c r="A1" s="8"/>
      <c r="B1" s="5" t="s">
        <v>123</v>
      </c>
      <c r="C1" s="71"/>
    </row>
    <row r="2" spans="1:31">
      <c r="A2" s="8"/>
      <c r="B2" s="1" t="s">
        <v>122</v>
      </c>
    </row>
    <row r="3" spans="1:31">
      <c r="A3" s="8"/>
      <c r="B3" s="90" t="s">
        <v>68</v>
      </c>
      <c r="C3" s="95"/>
      <c r="D3" s="91" t="s">
        <v>49</v>
      </c>
      <c r="E3" s="91" t="s">
        <v>50</v>
      </c>
      <c r="F3" s="91" t="s">
        <v>51</v>
      </c>
      <c r="G3" s="91" t="s">
        <v>52</v>
      </c>
      <c r="H3" s="91" t="s">
        <v>53</v>
      </c>
      <c r="I3" s="91" t="s">
        <v>54</v>
      </c>
      <c r="J3" s="91" t="s">
        <v>55</v>
      </c>
      <c r="K3" s="91" t="s">
        <v>56</v>
      </c>
      <c r="L3" s="91" t="s">
        <v>77</v>
      </c>
      <c r="M3" s="91" t="s">
        <v>120</v>
      </c>
      <c r="N3" s="91" t="s">
        <v>136</v>
      </c>
      <c r="O3" s="91" t="s">
        <v>138</v>
      </c>
      <c r="P3" s="91" t="s">
        <v>161</v>
      </c>
      <c r="Q3" s="91" t="s">
        <v>162</v>
      </c>
      <c r="R3" s="91" t="s">
        <v>164</v>
      </c>
      <c r="S3" s="91" t="s">
        <v>165</v>
      </c>
      <c r="T3" s="91" t="s">
        <v>168</v>
      </c>
      <c r="U3" s="91" t="s">
        <v>169</v>
      </c>
      <c r="V3" s="91" t="s">
        <v>170</v>
      </c>
      <c r="W3" s="91" t="s">
        <v>171</v>
      </c>
      <c r="X3" s="91" t="s">
        <v>181</v>
      </c>
      <c r="Y3" s="70" t="s">
        <v>182</v>
      </c>
      <c r="AA3" s="91" t="s">
        <v>57</v>
      </c>
      <c r="AB3" s="91" t="s">
        <v>139</v>
      </c>
      <c r="AC3" s="91" t="s">
        <v>166</v>
      </c>
      <c r="AD3" s="91" t="s">
        <v>167</v>
      </c>
    </row>
    <row r="4" spans="1:31">
      <c r="A4" s="8"/>
      <c r="B4" s="59" t="s">
        <v>67</v>
      </c>
      <c r="C4" s="73" t="s">
        <v>101</v>
      </c>
      <c r="D4" s="57">
        <v>306935</v>
      </c>
      <c r="E4" s="57">
        <v>296103</v>
      </c>
      <c r="F4" s="57">
        <v>291071.52533693553</v>
      </c>
      <c r="G4" s="57">
        <v>291826.03346954793</v>
      </c>
      <c r="H4" s="57">
        <v>288540</v>
      </c>
      <c r="I4" s="57">
        <v>277200</v>
      </c>
      <c r="J4" s="57">
        <v>275766</v>
      </c>
      <c r="K4" s="57">
        <v>273633.75278010633</v>
      </c>
      <c r="L4" s="57">
        <v>282162</v>
      </c>
      <c r="M4" s="57">
        <v>283420.47478764958</v>
      </c>
      <c r="N4" s="57">
        <v>271598.19534778653</v>
      </c>
      <c r="O4" s="57">
        <v>272516.51730634575</v>
      </c>
      <c r="P4" s="57">
        <v>278416.98721812136</v>
      </c>
      <c r="Q4" s="57">
        <v>282288.75677358097</v>
      </c>
      <c r="R4" s="57">
        <v>292172.01932801353</v>
      </c>
      <c r="S4" s="57">
        <v>289731.03069760464</v>
      </c>
      <c r="T4" s="57">
        <v>299029.08645733108</v>
      </c>
      <c r="U4" s="120">
        <v>306267.48236676294</v>
      </c>
      <c r="V4" s="57">
        <v>312598.17313600634</v>
      </c>
      <c r="W4" s="57">
        <v>317701.84956122073</v>
      </c>
      <c r="X4" s="57">
        <v>301175.56693626882</v>
      </c>
      <c r="Y4" s="58">
        <v>297911.01807133865</v>
      </c>
      <c r="AA4" s="57">
        <v>1115139.7527801064</v>
      </c>
      <c r="AB4" s="57">
        <v>1109697.1874417819</v>
      </c>
      <c r="AC4" s="57">
        <v>1142608.2504273101</v>
      </c>
      <c r="AD4" s="57">
        <f>+'P&amp;L - Former Presentation'!AC4</f>
        <v>1235596.5915213211</v>
      </c>
      <c r="AE4" s="3"/>
    </row>
    <row r="5" spans="1:31">
      <c r="A5" s="8"/>
      <c r="B5" s="1" t="s">
        <v>90</v>
      </c>
      <c r="C5" s="74"/>
      <c r="D5" s="25">
        <v>-68082</v>
      </c>
      <c r="E5" s="25">
        <v>-65442.000000000007</v>
      </c>
      <c r="F5" s="25">
        <v>-68223.496269802097</v>
      </c>
      <c r="G5" s="25">
        <v>-63962.503730197881</v>
      </c>
      <c r="H5" s="25">
        <v>-68849.676618137571</v>
      </c>
      <c r="I5" s="25">
        <v>-64084.323381862436</v>
      </c>
      <c r="J5" s="25">
        <v>-65304</v>
      </c>
      <c r="K5" s="25">
        <v>-59300.999999999985</v>
      </c>
      <c r="L5" s="25">
        <v>-74270.948393344996</v>
      </c>
      <c r="M5" s="25">
        <v>-75800.942064026458</v>
      </c>
      <c r="N5" s="25">
        <v>-73544</v>
      </c>
      <c r="O5" s="25">
        <v>-77929.25189127287</v>
      </c>
      <c r="P5" s="25">
        <v>-79839.734298831958</v>
      </c>
      <c r="Q5" s="25">
        <v>-82137.728579849849</v>
      </c>
      <c r="R5" s="25">
        <v>-84506.098006110871</v>
      </c>
      <c r="S5" s="25">
        <v>-81057.950859491422</v>
      </c>
      <c r="T5" s="25">
        <v>-86688.476001431773</v>
      </c>
      <c r="U5" s="117">
        <v>-88483.392098955999</v>
      </c>
      <c r="V5" s="25">
        <v>-89897.546442136954</v>
      </c>
      <c r="W5" s="25">
        <v>-88515.162098209024</v>
      </c>
      <c r="X5" s="25">
        <v>-81885.779393364443</v>
      </c>
      <c r="Y5" s="42">
        <v>-156071.44998914236</v>
      </c>
      <c r="AA5" s="25">
        <v>-257539</v>
      </c>
      <c r="AB5" s="25">
        <v>-301545.14234864432</v>
      </c>
      <c r="AC5" s="25">
        <v>-327541.23793082935</v>
      </c>
      <c r="AD5" s="25">
        <f>+'P&amp;L - Former Presentation'!AC16</f>
        <v>-353584.57664073375</v>
      </c>
      <c r="AE5" s="3"/>
    </row>
    <row r="6" spans="1:31" ht="13.5" thickBot="1">
      <c r="A6" s="8"/>
      <c r="B6" s="18" t="s">
        <v>91</v>
      </c>
      <c r="C6" s="75" t="s">
        <v>102</v>
      </c>
      <c r="D6" s="19">
        <f>D4+D5</f>
        <v>238853</v>
      </c>
      <c r="E6" s="19">
        <f t="shared" ref="E6:K6" si="0">E4+E5</f>
        <v>230661</v>
      </c>
      <c r="F6" s="19">
        <f t="shared" si="0"/>
        <v>222848.02906713344</v>
      </c>
      <c r="G6" s="19">
        <f t="shared" si="0"/>
        <v>227863.52973935005</v>
      </c>
      <c r="H6" s="19">
        <f t="shared" si="0"/>
        <v>219690.32338186243</v>
      </c>
      <c r="I6" s="19">
        <f t="shared" si="0"/>
        <v>213115.67661813757</v>
      </c>
      <c r="J6" s="19">
        <f t="shared" si="0"/>
        <v>210462</v>
      </c>
      <c r="K6" s="19">
        <f t="shared" si="0"/>
        <v>214332.75278010633</v>
      </c>
      <c r="L6" s="19">
        <v>207891.051606655</v>
      </c>
      <c r="M6" s="19">
        <v>207619.53272362312</v>
      </c>
      <c r="N6" s="19">
        <v>198054.19534778653</v>
      </c>
      <c r="O6" s="19">
        <v>194587.26541507288</v>
      </c>
      <c r="P6" s="19">
        <v>198577.2529192894</v>
      </c>
      <c r="Q6" s="19">
        <v>200151.02819373112</v>
      </c>
      <c r="R6" s="19">
        <v>207665.92132190266</v>
      </c>
      <c r="S6" s="19">
        <f t="shared" ref="S6:U6" si="1">S4+S5</f>
        <v>208673.07983811322</v>
      </c>
      <c r="T6" s="19">
        <f t="shared" si="1"/>
        <v>212340.61045589932</v>
      </c>
      <c r="U6" s="112">
        <f t="shared" si="1"/>
        <v>217784.09026780695</v>
      </c>
      <c r="V6" s="19">
        <f t="shared" ref="V6:W6" si="2">V4+V5</f>
        <v>222700.62669386939</v>
      </c>
      <c r="W6" s="19">
        <f t="shared" si="2"/>
        <v>229186.68746301171</v>
      </c>
      <c r="X6" s="19">
        <v>219289.78754290438</v>
      </c>
      <c r="Y6" s="34">
        <f t="shared" ref="Y6" si="3">Y4+Y5</f>
        <v>141839.56808219629</v>
      </c>
      <c r="AA6" s="19">
        <v>857600.75278010638</v>
      </c>
      <c r="AB6" s="19">
        <v>808152.04509313754</v>
      </c>
      <c r="AC6" s="19">
        <v>815067.01249648072</v>
      </c>
      <c r="AD6" s="19">
        <f>AD4+AD5</f>
        <v>882012.01488058735</v>
      </c>
      <c r="AE6" s="3"/>
    </row>
    <row r="7" spans="1:31">
      <c r="A7" s="8"/>
      <c r="B7" s="60"/>
      <c r="C7" s="76"/>
      <c r="D7" s="61"/>
      <c r="E7" s="61"/>
      <c r="F7" s="61"/>
      <c r="G7" s="61"/>
      <c r="H7" s="61"/>
      <c r="I7" s="61"/>
      <c r="J7" s="61"/>
      <c r="K7" s="61"/>
      <c r="L7" s="61"/>
      <c r="M7" s="61"/>
      <c r="N7" s="61"/>
      <c r="O7" s="61"/>
      <c r="P7" s="61"/>
      <c r="Q7" s="61"/>
      <c r="R7" s="61"/>
      <c r="S7" s="61"/>
      <c r="T7" s="61"/>
      <c r="U7" s="61"/>
      <c r="V7" s="61"/>
      <c r="W7" s="61"/>
      <c r="X7" s="61"/>
      <c r="Y7" s="61"/>
      <c r="AA7" s="61"/>
      <c r="AB7" s="61"/>
      <c r="AC7" s="61"/>
      <c r="AD7" s="61"/>
    </row>
    <row r="8" spans="1:31">
      <c r="A8" s="8"/>
      <c r="B8" s="90" t="s">
        <v>68</v>
      </c>
      <c r="C8" s="95"/>
      <c r="D8" s="91" t="s">
        <v>49</v>
      </c>
      <c r="E8" s="91" t="s">
        <v>50</v>
      </c>
      <c r="F8" s="91" t="s">
        <v>51</v>
      </c>
      <c r="G8" s="91" t="s">
        <v>52</v>
      </c>
      <c r="H8" s="91" t="s">
        <v>53</v>
      </c>
      <c r="I8" s="91" t="s">
        <v>54</v>
      </c>
      <c r="J8" s="91" t="s">
        <v>55</v>
      </c>
      <c r="K8" s="91" t="s">
        <v>56</v>
      </c>
      <c r="L8" s="91" t="s">
        <v>77</v>
      </c>
      <c r="M8" s="91" t="s">
        <v>120</v>
      </c>
      <c r="N8" s="91" t="s">
        <v>136</v>
      </c>
      <c r="O8" s="91" t="s">
        <v>138</v>
      </c>
      <c r="P8" s="91" t="s">
        <v>161</v>
      </c>
      <c r="Q8" s="91" t="s">
        <v>162</v>
      </c>
      <c r="R8" s="91" t="s">
        <v>164</v>
      </c>
      <c r="S8" s="91" t="s">
        <v>165</v>
      </c>
      <c r="T8" s="91" t="str">
        <f>+T3</f>
        <v>Q1 2019</v>
      </c>
      <c r="U8" s="91" t="str">
        <f t="shared" ref="U8:W8" si="4">+U3</f>
        <v>Q2 2019</v>
      </c>
      <c r="V8" s="91" t="str">
        <f t="shared" si="4"/>
        <v>Q3 2019</v>
      </c>
      <c r="W8" s="91" t="str">
        <f t="shared" si="4"/>
        <v>Q4 2019</v>
      </c>
      <c r="X8" s="91" t="s">
        <v>181</v>
      </c>
      <c r="Y8" s="92" t="str">
        <f t="shared" ref="Y8" si="5">+Y3</f>
        <v>Q2 2020</v>
      </c>
      <c r="AA8" s="91" t="s">
        <v>57</v>
      </c>
      <c r="AB8" s="91" t="s">
        <v>139</v>
      </c>
      <c r="AC8" s="91" t="s">
        <v>166</v>
      </c>
      <c r="AD8" s="91" t="str">
        <f>AD3</f>
        <v>FY 2019</v>
      </c>
    </row>
    <row r="9" spans="1:31">
      <c r="A9" s="8"/>
      <c r="B9" s="59" t="s">
        <v>60</v>
      </c>
      <c r="C9" s="73" t="s">
        <v>103</v>
      </c>
      <c r="D9" s="57">
        <v>-152746</v>
      </c>
      <c r="E9" s="57">
        <v>-156403</v>
      </c>
      <c r="F9" s="57">
        <v>-146235.42553667718</v>
      </c>
      <c r="G9" s="57">
        <v>-149959.57446332282</v>
      </c>
      <c r="H9" s="57">
        <v>-155738</v>
      </c>
      <c r="I9" s="57">
        <v>-194329</v>
      </c>
      <c r="J9" s="57">
        <v>-186449</v>
      </c>
      <c r="K9" s="57">
        <v>-169139</v>
      </c>
      <c r="L9" s="57">
        <v>-163153.87167156499</v>
      </c>
      <c r="M9" s="57">
        <v>-153626.8200032466</v>
      </c>
      <c r="N9" s="57">
        <v>-116907.03327995754</v>
      </c>
      <c r="O9" s="57">
        <v>-137175.59228299884</v>
      </c>
      <c r="P9" s="57">
        <v>-110443.92990653569</v>
      </c>
      <c r="Q9" s="57">
        <v>-127101.97492022195</v>
      </c>
      <c r="R9" s="57">
        <v>-135719.0298941815</v>
      </c>
      <c r="S9" s="57">
        <v>-131244.63210155582</v>
      </c>
      <c r="T9" s="57">
        <v>-119038.37599631274</v>
      </c>
      <c r="U9" s="120">
        <v>-128329.41740629976</v>
      </c>
      <c r="V9" s="57">
        <v>-143406.11164899275</v>
      </c>
      <c r="W9" s="57">
        <v>-145473.44564787491</v>
      </c>
      <c r="X9" s="57">
        <v>-166198.48090690011</v>
      </c>
      <c r="Y9" s="58">
        <v>-187076.16431116857</v>
      </c>
      <c r="AA9" s="57">
        <v>-705655</v>
      </c>
      <c r="AB9" s="57">
        <v>-570863.31723776797</v>
      </c>
      <c r="AC9" s="57">
        <v>-504509.25849730655</v>
      </c>
      <c r="AD9" s="57">
        <f>+'P&amp;L - Former Presentation'!AC12</f>
        <v>-536247.35069948016</v>
      </c>
      <c r="AE9" s="3"/>
    </row>
    <row r="10" spans="1:31">
      <c r="B10" s="1" t="s">
        <v>92</v>
      </c>
      <c r="C10" s="74"/>
      <c r="D10" s="25">
        <v>26229</v>
      </c>
      <c r="E10" s="25">
        <v>30175</v>
      </c>
      <c r="F10" s="25">
        <v>26267.218899337604</v>
      </c>
      <c r="G10" s="25">
        <v>40717.781100662396</v>
      </c>
      <c r="H10" s="25">
        <v>34726.527938480991</v>
      </c>
      <c r="I10" s="25">
        <v>39777.472061519009</v>
      </c>
      <c r="J10" s="25">
        <v>32320</v>
      </c>
      <c r="K10" s="25">
        <v>17729</v>
      </c>
      <c r="L10" s="25">
        <v>31603.5249633987</v>
      </c>
      <c r="M10" s="25">
        <v>23269.97790206171</v>
      </c>
      <c r="N10" s="25">
        <v>28922.641333427597</v>
      </c>
      <c r="O10" s="25">
        <v>28859.248309651477</v>
      </c>
      <c r="P10" s="25">
        <v>32675.95322177725</v>
      </c>
      <c r="Q10" s="25">
        <v>29144.719965090255</v>
      </c>
      <c r="R10" s="25">
        <v>33061.64792935428</v>
      </c>
      <c r="S10" s="25">
        <v>29654.308128766192</v>
      </c>
      <c r="T10" s="25">
        <v>28735.015842692326</v>
      </c>
      <c r="U10" s="117">
        <v>28028.257526833881</v>
      </c>
      <c r="V10" s="25">
        <v>33665.697383394501</v>
      </c>
      <c r="W10" s="25">
        <v>36399.58640596272</v>
      </c>
      <c r="X10" s="25">
        <v>33229.595372272706</v>
      </c>
      <c r="Y10" s="42">
        <v>44986.87345383822</v>
      </c>
      <c r="AA10" s="25">
        <v>124553</v>
      </c>
      <c r="AB10" s="25">
        <v>112655.39250853949</v>
      </c>
      <c r="AC10" s="25">
        <v>124536.62924498797</v>
      </c>
      <c r="AD10" s="25">
        <v>126828.55715888343</v>
      </c>
      <c r="AE10" s="3"/>
    </row>
    <row r="11" spans="1:31">
      <c r="B11" s="1" t="s">
        <v>93</v>
      </c>
      <c r="C11" s="74"/>
      <c r="D11" s="25">
        <v>7473</v>
      </c>
      <c r="E11" s="25">
        <v>942</v>
      </c>
      <c r="F11" s="25">
        <v>641.09967547868837</v>
      </c>
      <c r="G11" s="25">
        <v>-10644.099675478688</v>
      </c>
      <c r="H11" s="25">
        <v>274.15686809415996</v>
      </c>
      <c r="I11" s="25">
        <v>11966.84313190584</v>
      </c>
      <c r="J11" s="25">
        <v>1651</v>
      </c>
      <c r="K11" s="25">
        <v>5757</v>
      </c>
      <c r="L11" s="25">
        <v>10645.0097230555</v>
      </c>
      <c r="M11" s="25">
        <v>9145.7655093929934</v>
      </c>
      <c r="N11" s="25">
        <v>-3616.06886403103</v>
      </c>
      <c r="O11" s="25">
        <v>26977.933135034611</v>
      </c>
      <c r="P11" s="25">
        <v>-1335.8338224289903</v>
      </c>
      <c r="Q11" s="25">
        <v>4781.2048899360989</v>
      </c>
      <c r="R11" s="25">
        <v>2036.1642753757199</v>
      </c>
      <c r="S11" s="25">
        <v>6729.2947736084707</v>
      </c>
      <c r="T11" s="25">
        <v>-167.48384559037163</v>
      </c>
      <c r="U11" s="117">
        <v>1545.8674353590711</v>
      </c>
      <c r="V11" s="25">
        <v>4772.606186317942</v>
      </c>
      <c r="W11" s="25">
        <v>6470.8271626935993</v>
      </c>
      <c r="X11" s="25">
        <v>7771.7478128309667</v>
      </c>
      <c r="Y11" s="42">
        <v>59942.074673299219</v>
      </c>
      <c r="AA11" s="25">
        <v>19649</v>
      </c>
      <c r="AB11" s="25">
        <v>43152.639503452076</v>
      </c>
      <c r="AC11" s="25">
        <v>12210.830116491299</v>
      </c>
      <c r="AD11" s="25">
        <v>12621.816938780241</v>
      </c>
      <c r="AE11" s="3"/>
    </row>
    <row r="12" spans="1:31" ht="13.5" thickBot="1">
      <c r="A12" s="8"/>
      <c r="B12" s="18" t="s">
        <v>94</v>
      </c>
      <c r="C12" s="77" t="s">
        <v>104</v>
      </c>
      <c r="D12" s="19">
        <f>SUM(D9:D11)</f>
        <v>-119044</v>
      </c>
      <c r="E12" s="19">
        <f t="shared" ref="E12:K12" si="6">SUM(E9:E11)</f>
        <v>-125286</v>
      </c>
      <c r="F12" s="19">
        <f t="shared" si="6"/>
        <v>-119327.10696186089</v>
      </c>
      <c r="G12" s="19">
        <f t="shared" si="6"/>
        <v>-119885.89303813911</v>
      </c>
      <c r="H12" s="19">
        <f t="shared" si="6"/>
        <v>-120737.31519342486</v>
      </c>
      <c r="I12" s="19">
        <f t="shared" si="6"/>
        <v>-142584.68480657515</v>
      </c>
      <c r="J12" s="19">
        <f t="shared" si="6"/>
        <v>-152478</v>
      </c>
      <c r="K12" s="19">
        <f t="shared" si="6"/>
        <v>-145653</v>
      </c>
      <c r="L12" s="19">
        <v>-120905.3369851108</v>
      </c>
      <c r="M12" s="19">
        <v>-121211.07659179189</v>
      </c>
      <c r="N12" s="19">
        <v>-91600.460810560966</v>
      </c>
      <c r="O12" s="19">
        <v>-81338.41083831276</v>
      </c>
      <c r="P12" s="19">
        <v>-79103.810507187431</v>
      </c>
      <c r="Q12" s="19">
        <v>-93176.05006519561</v>
      </c>
      <c r="R12" s="19">
        <v>-100621.2176894515</v>
      </c>
      <c r="S12" s="19">
        <f t="shared" ref="S12:U12" si="7">SUM(S9:S11)</f>
        <v>-94861.029199181154</v>
      </c>
      <c r="T12" s="19">
        <f t="shared" si="7"/>
        <v>-90470.843999210774</v>
      </c>
      <c r="U12" s="112">
        <f t="shared" si="7"/>
        <v>-98755.292444106803</v>
      </c>
      <c r="V12" s="19">
        <f>SUM(V9:V11)</f>
        <v>-104967.80807928031</v>
      </c>
      <c r="W12" s="19">
        <f>SUM(W9:W11)</f>
        <v>-102603.03207921858</v>
      </c>
      <c r="X12" s="19">
        <v>-125197.13772179643</v>
      </c>
      <c r="Y12" s="34">
        <f>SUM(Y9:Y11)</f>
        <v>-82147.216184031131</v>
      </c>
      <c r="AA12" s="19">
        <v>-561453</v>
      </c>
      <c r="AB12" s="19">
        <v>-415055.28522577643</v>
      </c>
      <c r="AC12" s="19">
        <v>-367761.79913582728</v>
      </c>
      <c r="AD12" s="19">
        <f>SUM(AD9:AD11)</f>
        <v>-396796.97660181648</v>
      </c>
      <c r="AE12" s="3"/>
    </row>
    <row r="13" spans="1:31">
      <c r="A13" s="8"/>
      <c r="B13" s="60"/>
      <c r="C13" s="76"/>
      <c r="D13" s="61"/>
      <c r="E13" s="61"/>
      <c r="F13" s="61"/>
      <c r="G13" s="61"/>
      <c r="H13" s="61"/>
      <c r="I13" s="61"/>
      <c r="J13" s="61"/>
      <c r="K13" s="61"/>
      <c r="L13" s="61"/>
      <c r="M13" s="61"/>
      <c r="N13" s="61"/>
      <c r="O13" s="61"/>
      <c r="P13" s="61"/>
      <c r="Q13" s="61"/>
      <c r="R13" s="61"/>
      <c r="S13" s="61"/>
      <c r="T13" s="61"/>
      <c r="U13" s="61"/>
      <c r="V13" s="61"/>
      <c r="W13" s="61"/>
      <c r="X13" s="61"/>
      <c r="Y13" s="61"/>
      <c r="AA13" s="61"/>
      <c r="AB13" s="61"/>
      <c r="AC13" s="61"/>
      <c r="AD13" s="61"/>
    </row>
    <row r="14" spans="1:31">
      <c r="A14" s="8"/>
      <c r="B14" s="90" t="s">
        <v>68</v>
      </c>
      <c r="C14" s="95"/>
      <c r="D14" s="91" t="s">
        <v>49</v>
      </c>
      <c r="E14" s="91" t="s">
        <v>50</v>
      </c>
      <c r="F14" s="91" t="s">
        <v>51</v>
      </c>
      <c r="G14" s="91" t="s">
        <v>52</v>
      </c>
      <c r="H14" s="91" t="s">
        <v>53</v>
      </c>
      <c r="I14" s="91" t="s">
        <v>54</v>
      </c>
      <c r="J14" s="91" t="s">
        <v>55</v>
      </c>
      <c r="K14" s="91" t="s">
        <v>56</v>
      </c>
      <c r="L14" s="91" t="s">
        <v>77</v>
      </c>
      <c r="M14" s="91" t="s">
        <v>120</v>
      </c>
      <c r="N14" s="91" t="s">
        <v>136</v>
      </c>
      <c r="O14" s="91" t="s">
        <v>138</v>
      </c>
      <c r="P14" s="91" t="s">
        <v>161</v>
      </c>
      <c r="Q14" s="91" t="s">
        <v>162</v>
      </c>
      <c r="R14" s="91" t="s">
        <v>164</v>
      </c>
      <c r="S14" s="91" t="s">
        <v>165</v>
      </c>
      <c r="T14" s="91" t="str">
        <f>+T3</f>
        <v>Q1 2019</v>
      </c>
      <c r="U14" s="91" t="str">
        <f>+U8</f>
        <v>Q2 2019</v>
      </c>
      <c r="V14" s="91" t="str">
        <f t="shared" ref="V14:W14" si="8">+V8</f>
        <v>Q3 2019</v>
      </c>
      <c r="W14" s="91" t="str">
        <f t="shared" si="8"/>
        <v>Q4 2019</v>
      </c>
      <c r="X14" s="91" t="s">
        <v>181</v>
      </c>
      <c r="Y14" s="92" t="str">
        <f t="shared" ref="Y14" si="9">+Y8</f>
        <v>Q2 2020</v>
      </c>
      <c r="AA14" s="91" t="s">
        <v>57</v>
      </c>
      <c r="AB14" s="91" t="s">
        <v>139</v>
      </c>
      <c r="AC14" s="91" t="s">
        <v>166</v>
      </c>
      <c r="AD14" s="91" t="str">
        <f>AD3</f>
        <v>FY 2019</v>
      </c>
    </row>
    <row r="15" spans="1:31">
      <c r="B15" s="24" t="s">
        <v>158</v>
      </c>
      <c r="C15" s="78"/>
      <c r="D15" s="25">
        <v>-166783</v>
      </c>
      <c r="E15" s="25">
        <v>-166012</v>
      </c>
      <c r="F15" s="25">
        <v>-161052.99730314332</v>
      </c>
      <c r="G15" s="25">
        <v>-164760.15574742202</v>
      </c>
      <c r="H15" s="25">
        <v>-164081.93328633215</v>
      </c>
      <c r="I15" s="25">
        <v>-158556.06671366785</v>
      </c>
      <c r="J15" s="25">
        <v>-160253</v>
      </c>
      <c r="K15" s="25">
        <v>-160814.5292784964</v>
      </c>
      <c r="L15" s="25">
        <v>-165182</v>
      </c>
      <c r="M15" s="25">
        <v>-168552.64415299881</v>
      </c>
      <c r="N15" s="25">
        <v>-160480.86066001584</v>
      </c>
      <c r="O15" s="25">
        <v>-159648.83552908085</v>
      </c>
      <c r="P15" s="25">
        <v>-163794.89590272433</v>
      </c>
      <c r="Q15" s="25">
        <v>-159646.37683815768</v>
      </c>
      <c r="R15" s="25">
        <v>-167980.02432727077</v>
      </c>
      <c r="S15" s="25">
        <v>-166795.16615019148</v>
      </c>
      <c r="T15" s="25">
        <v>-167216.88358505187</v>
      </c>
      <c r="U15" s="117">
        <v>-167607.81852147431</v>
      </c>
      <c r="V15" s="25">
        <v>-165235.45290581533</v>
      </c>
      <c r="W15" s="25">
        <v>-177077.42655492414</v>
      </c>
      <c r="X15" s="25">
        <v>-167280.33700747197</v>
      </c>
      <c r="Y15" s="42">
        <v>-157884.48102010149</v>
      </c>
      <c r="AA15" s="25">
        <v>-643705.5292784964</v>
      </c>
      <c r="AB15" s="25">
        <v>-653864.34034209547</v>
      </c>
      <c r="AC15" s="25">
        <v>-658218.6403657042</v>
      </c>
      <c r="AD15" s="25">
        <f>+'P&amp;L - Analytic view'!AC40</f>
        <v>-677137.58156726556</v>
      </c>
    </row>
    <row r="16" spans="1:31">
      <c r="B16" s="24" t="s">
        <v>82</v>
      </c>
      <c r="C16" s="78"/>
      <c r="D16" s="25">
        <v>3087</v>
      </c>
      <c r="E16" s="25">
        <v>1919</v>
      </c>
      <c r="F16" s="25">
        <v>1294.10228202702</v>
      </c>
      <c r="G16" s="25">
        <v>-99.350511877872975</v>
      </c>
      <c r="H16" s="25">
        <v>921.27189266572009</v>
      </c>
      <c r="I16" s="25">
        <v>989.72810733427991</v>
      </c>
      <c r="J16" s="25">
        <v>998</v>
      </c>
      <c r="K16" s="25">
        <v>1211</v>
      </c>
      <c r="L16" s="25">
        <v>1177.287668903457</v>
      </c>
      <c r="M16" s="25">
        <v>872.28299798260878</v>
      </c>
      <c r="N16" s="25">
        <v>1005.5700763693053</v>
      </c>
      <c r="O16" s="25">
        <v>1606.4680902807099</v>
      </c>
      <c r="P16" s="25">
        <v>1363.4637984849901</v>
      </c>
      <c r="Q16" s="25">
        <v>172.09850966104068</v>
      </c>
      <c r="R16" s="25">
        <v>1439.7601937357886</v>
      </c>
      <c r="S16" s="25">
        <v>3243.8872279514326</v>
      </c>
      <c r="T16" s="25">
        <v>1497.57292771425</v>
      </c>
      <c r="U16" s="117">
        <v>921.97832096218099</v>
      </c>
      <c r="V16" s="25">
        <v>1522.8686078893365</v>
      </c>
      <c r="W16" s="25">
        <v>3095.4176361894838</v>
      </c>
      <c r="X16" s="25">
        <v>719.49028924949334</v>
      </c>
      <c r="Y16" s="42">
        <v>174.24607441076557</v>
      </c>
      <c r="AA16" s="25">
        <v>4120</v>
      </c>
      <c r="AB16" s="25">
        <v>4661.608833536081</v>
      </c>
      <c r="AC16" s="25">
        <v>6219.2097298332519</v>
      </c>
      <c r="AD16" s="25">
        <v>7037.8374927552513</v>
      </c>
    </row>
    <row r="17" spans="1:31">
      <c r="B17" s="24" t="s">
        <v>157</v>
      </c>
      <c r="C17" s="78"/>
      <c r="D17" s="25">
        <v>67706</v>
      </c>
      <c r="E17" s="25">
        <v>59673</v>
      </c>
      <c r="F17" s="25">
        <v>60005.842114298473</v>
      </c>
      <c r="G17" s="25">
        <v>56241.80235000205</v>
      </c>
      <c r="H17" s="25">
        <v>64489</v>
      </c>
      <c r="I17" s="25">
        <v>60760</v>
      </c>
      <c r="J17" s="25">
        <v>58513</v>
      </c>
      <c r="K17" s="25">
        <v>59033.909799212808</v>
      </c>
      <c r="L17" s="25">
        <v>66146.948531004382</v>
      </c>
      <c r="M17" s="25">
        <v>60007.93151775781</v>
      </c>
      <c r="N17" s="25">
        <v>57850.551932885224</v>
      </c>
      <c r="O17" s="25">
        <v>60655.767685958403</v>
      </c>
      <c r="P17" s="25">
        <v>65605.986714261569</v>
      </c>
      <c r="Q17" s="25">
        <v>58651.769229918085</v>
      </c>
      <c r="R17" s="25">
        <v>58539.344518539903</v>
      </c>
      <c r="S17" s="25">
        <v>59329.919981719315</v>
      </c>
      <c r="T17" s="25">
        <v>66438.11132340382</v>
      </c>
      <c r="U17" s="117">
        <v>60845.291904838319</v>
      </c>
      <c r="V17" s="25">
        <v>58269.129491865693</v>
      </c>
      <c r="W17" s="25">
        <v>59938.228397597821</v>
      </c>
      <c r="X17" s="25">
        <v>69275.365341378856</v>
      </c>
      <c r="Y17" s="42">
        <v>56257.146442048514</v>
      </c>
      <c r="AA17" s="25">
        <v>242795.90979921282</v>
      </c>
      <c r="AB17" s="25">
        <v>244661.1996676058</v>
      </c>
      <c r="AC17" s="25">
        <v>242127.02044443888</v>
      </c>
      <c r="AD17" s="25">
        <v>245490.76111770564</v>
      </c>
    </row>
    <row r="18" spans="1:31" ht="13.5" thickBot="1">
      <c r="B18" s="18" t="s">
        <v>159</v>
      </c>
      <c r="C18" s="75" t="s">
        <v>105</v>
      </c>
      <c r="D18" s="19">
        <f>SUM(D15:D17)</f>
        <v>-95990</v>
      </c>
      <c r="E18" s="19">
        <f t="shared" ref="E18:K18" si="10">SUM(E15:E17)</f>
        <v>-104420</v>
      </c>
      <c r="F18" s="19">
        <f t="shared" si="10"/>
        <v>-99753.052906817829</v>
      </c>
      <c r="G18" s="19">
        <f t="shared" si="10"/>
        <v>-108617.70390929785</v>
      </c>
      <c r="H18" s="19">
        <f t="shared" si="10"/>
        <v>-98671.661393666436</v>
      </c>
      <c r="I18" s="19">
        <f t="shared" si="10"/>
        <v>-96806.338606333564</v>
      </c>
      <c r="J18" s="19">
        <f t="shared" si="10"/>
        <v>-100742</v>
      </c>
      <c r="K18" s="19">
        <f t="shared" si="10"/>
        <v>-100569.61947928359</v>
      </c>
      <c r="L18" s="19">
        <v>-97857.763800092172</v>
      </c>
      <c r="M18" s="19">
        <v>-107672.42963725839</v>
      </c>
      <c r="N18" s="19">
        <v>-101624.73865076131</v>
      </c>
      <c r="O18" s="19">
        <v>-97386.599752841736</v>
      </c>
      <c r="P18" s="19">
        <v>-96825.445389977758</v>
      </c>
      <c r="Q18" s="19">
        <v>-100822.50909857856</v>
      </c>
      <c r="R18" s="19">
        <v>-108000.91961499507</v>
      </c>
      <c r="S18" s="19">
        <f t="shared" ref="S18:U18" si="11">SUM(S15:S17)</f>
        <v>-104221.35894052073</v>
      </c>
      <c r="T18" s="19">
        <f t="shared" si="11"/>
        <v>-99281.199333933808</v>
      </c>
      <c r="U18" s="112">
        <f t="shared" si="11"/>
        <v>-105840.54829567383</v>
      </c>
      <c r="V18" s="19">
        <f t="shared" ref="V18:W18" si="12">SUM(V15:V17)</f>
        <v>-105443.4548060603</v>
      </c>
      <c r="W18" s="19">
        <f t="shared" si="12"/>
        <v>-114043.78052113682</v>
      </c>
      <c r="X18" s="19">
        <v>-97285.481376843629</v>
      </c>
      <c r="Y18" s="34">
        <f t="shared" ref="Y18" si="13">SUM(Y15:Y17)</f>
        <v>-101453.08850364221</v>
      </c>
      <c r="AA18" s="19">
        <v>-396789.61947928357</v>
      </c>
      <c r="AB18" s="19">
        <v>-404541.53184095363</v>
      </c>
      <c r="AC18" s="19">
        <v>-409872.41019143199</v>
      </c>
      <c r="AD18" s="19">
        <f>SUM(AD15:AD17)</f>
        <v>-424608.98295680468</v>
      </c>
    </row>
    <row r="19" spans="1:31">
      <c r="B19" s="1" t="s">
        <v>95</v>
      </c>
      <c r="C19" s="74"/>
      <c r="D19" s="25">
        <v>21257</v>
      </c>
      <c r="E19" s="25">
        <v>21714</v>
      </c>
      <c r="F19" s="25">
        <v>28451.415041366738</v>
      </c>
      <c r="G19" s="25">
        <v>21076.584958633262</v>
      </c>
      <c r="H19" s="25">
        <v>22398.593015759921</v>
      </c>
      <c r="I19" s="25">
        <v>24391.406984240079</v>
      </c>
      <c r="J19" s="25">
        <v>23046</v>
      </c>
      <c r="K19" s="25">
        <v>25902</v>
      </c>
      <c r="L19" s="25">
        <v>27443.103668311502</v>
      </c>
      <c r="M19" s="25">
        <v>30730.571346229808</v>
      </c>
      <c r="N19" s="25">
        <v>31495.207893168568</v>
      </c>
      <c r="O19" s="25">
        <v>30097.795417503774</v>
      </c>
      <c r="P19" s="25">
        <v>31957.097306438329</v>
      </c>
      <c r="Q19" s="25">
        <v>30806.786080514357</v>
      </c>
      <c r="R19" s="25">
        <v>36604.842527586676</v>
      </c>
      <c r="S19" s="25">
        <v>29296.971640658943</v>
      </c>
      <c r="T19" s="25">
        <v>31495.517732253466</v>
      </c>
      <c r="U19" s="117">
        <v>35771.409957488948</v>
      </c>
      <c r="V19" s="25">
        <v>36419.560954848072</v>
      </c>
      <c r="W19" s="25">
        <v>32485.083694004687</v>
      </c>
      <c r="X19" s="25">
        <v>32097.940337650063</v>
      </c>
      <c r="Y19" s="42">
        <v>53959.722221845928</v>
      </c>
      <c r="AA19" s="25">
        <v>95738</v>
      </c>
      <c r="AB19" s="25">
        <v>119766.67832521365</v>
      </c>
      <c r="AC19" s="25">
        <v>128665.69755519831</v>
      </c>
      <c r="AD19" s="25">
        <v>136171.57233859517</v>
      </c>
    </row>
    <row r="20" spans="1:31" ht="13.5" thickBot="1">
      <c r="A20" s="8"/>
      <c r="B20" s="18" t="s">
        <v>160</v>
      </c>
      <c r="C20" s="75" t="s">
        <v>106</v>
      </c>
      <c r="D20" s="19">
        <f t="shared" ref="D20:T20" si="14">D18+D19</f>
        <v>-74733</v>
      </c>
      <c r="E20" s="19">
        <f t="shared" si="14"/>
        <v>-82706</v>
      </c>
      <c r="F20" s="19">
        <f t="shared" si="14"/>
        <v>-71301.637865451092</v>
      </c>
      <c r="G20" s="19">
        <f t="shared" si="14"/>
        <v>-87541.11895066459</v>
      </c>
      <c r="H20" s="19">
        <f t="shared" si="14"/>
        <v>-76273.068377906515</v>
      </c>
      <c r="I20" s="19">
        <f t="shared" si="14"/>
        <v>-72414.931622093485</v>
      </c>
      <c r="J20" s="19">
        <f t="shared" si="14"/>
        <v>-77696</v>
      </c>
      <c r="K20" s="19">
        <f t="shared" si="14"/>
        <v>-74667.619479283589</v>
      </c>
      <c r="L20" s="19">
        <v>-70414.660131780664</v>
      </c>
      <c r="M20" s="19">
        <v>-76941.858291028591</v>
      </c>
      <c r="N20" s="19">
        <v>-70129.530757592744</v>
      </c>
      <c r="O20" s="19">
        <v>-67288.804335337962</v>
      </c>
      <c r="P20" s="19">
        <v>-64868.348083539429</v>
      </c>
      <c r="Q20" s="19">
        <v>-70015.723018064207</v>
      </c>
      <c r="R20" s="19">
        <v>-71396.077087408397</v>
      </c>
      <c r="S20" s="19">
        <f t="shared" si="14"/>
        <v>-74924.387299861788</v>
      </c>
      <c r="T20" s="19">
        <f t="shared" si="14"/>
        <v>-67785.68160168035</v>
      </c>
      <c r="U20" s="112">
        <f t="shared" ref="U20" si="15">U18+U19</f>
        <v>-70069.138338184886</v>
      </c>
      <c r="V20" s="19">
        <f t="shared" ref="V20:W20" si="16">V18+V19</f>
        <v>-69023.893851212226</v>
      </c>
      <c r="W20" s="19">
        <f t="shared" si="16"/>
        <v>-81558.696827132138</v>
      </c>
      <c r="X20" s="19">
        <v>-65187.541039193566</v>
      </c>
      <c r="Y20" s="34">
        <f t="shared" ref="Y20" si="17">Y18+Y19</f>
        <v>-47493.366281796283</v>
      </c>
      <c r="AA20" s="19">
        <v>-301051.61947928357</v>
      </c>
      <c r="AB20" s="19">
        <v>-284774.85351573996</v>
      </c>
      <c r="AC20" s="19">
        <v>-281206.71263623366</v>
      </c>
      <c r="AD20" s="19">
        <f>AD18+AD19</f>
        <v>-288437.41061820951</v>
      </c>
    </row>
    <row r="21" spans="1:31">
      <c r="B21" s="60"/>
      <c r="C21" s="76"/>
      <c r="D21" s="61"/>
      <c r="E21" s="61"/>
      <c r="F21" s="61"/>
      <c r="G21" s="61"/>
      <c r="H21" s="61"/>
      <c r="I21" s="61"/>
      <c r="J21" s="61"/>
      <c r="K21" s="61"/>
      <c r="L21" s="61"/>
      <c r="M21" s="61"/>
      <c r="N21" s="61"/>
      <c r="O21" s="61"/>
      <c r="P21" s="61"/>
      <c r="Q21" s="61"/>
      <c r="R21" s="61"/>
      <c r="S21" s="61"/>
      <c r="T21" s="61"/>
      <c r="U21" s="61"/>
      <c r="V21" s="61"/>
      <c r="W21" s="61"/>
      <c r="X21" s="61"/>
      <c r="Y21" s="61"/>
      <c r="AA21" s="61"/>
      <c r="AB21" s="61"/>
      <c r="AC21" s="61"/>
      <c r="AD21" s="61"/>
    </row>
    <row r="22" spans="1:31">
      <c r="B22" s="90" t="s">
        <v>68</v>
      </c>
      <c r="C22" s="95"/>
      <c r="D22" s="91" t="s">
        <v>49</v>
      </c>
      <c r="E22" s="91" t="s">
        <v>50</v>
      </c>
      <c r="F22" s="91" t="s">
        <v>51</v>
      </c>
      <c r="G22" s="91" t="s">
        <v>52</v>
      </c>
      <c r="H22" s="91" t="s">
        <v>53</v>
      </c>
      <c r="I22" s="91" t="s">
        <v>54</v>
      </c>
      <c r="J22" s="91" t="s">
        <v>55</v>
      </c>
      <c r="K22" s="91" t="s">
        <v>56</v>
      </c>
      <c r="L22" s="91" t="s">
        <v>77</v>
      </c>
      <c r="M22" s="91" t="s">
        <v>120</v>
      </c>
      <c r="N22" s="91" t="s">
        <v>136</v>
      </c>
      <c r="O22" s="91" t="s">
        <v>138</v>
      </c>
      <c r="P22" s="91" t="s">
        <v>161</v>
      </c>
      <c r="Q22" s="91" t="s">
        <v>162</v>
      </c>
      <c r="R22" s="91" t="s">
        <v>164</v>
      </c>
      <c r="S22" s="91" t="s">
        <v>165</v>
      </c>
      <c r="T22" s="91" t="str">
        <f>+T14</f>
        <v>Q1 2019</v>
      </c>
      <c r="U22" s="91" t="str">
        <f t="shared" ref="U22:W22" si="18">+U14</f>
        <v>Q2 2019</v>
      </c>
      <c r="V22" s="91" t="str">
        <f t="shared" si="18"/>
        <v>Q3 2019</v>
      </c>
      <c r="W22" s="91" t="str">
        <f t="shared" si="18"/>
        <v>Q4 2019</v>
      </c>
      <c r="X22" s="91" t="s">
        <v>181</v>
      </c>
      <c r="Y22" s="92" t="str">
        <f t="shared" ref="Y22" si="19">+Y14</f>
        <v>Q2 2020</v>
      </c>
      <c r="AA22" s="91" t="s">
        <v>57</v>
      </c>
      <c r="AB22" s="91" t="s">
        <v>139</v>
      </c>
      <c r="AC22" s="91" t="s">
        <v>166</v>
      </c>
      <c r="AD22" s="91" t="str">
        <f>AD3</f>
        <v>FY 2019</v>
      </c>
    </row>
    <row r="23" spans="1:31">
      <c r="B23" s="64" t="s">
        <v>98</v>
      </c>
      <c r="C23" s="79"/>
      <c r="D23" s="65">
        <f t="shared" ref="D23:K23" si="20">-D9/D4</f>
        <v>0.49764933943668854</v>
      </c>
      <c r="E23" s="65">
        <f t="shared" si="20"/>
        <v>0.52820471254934942</v>
      </c>
      <c r="F23" s="65">
        <f t="shared" si="20"/>
        <v>0.50240374893215511</v>
      </c>
      <c r="G23" s="65">
        <f t="shared" si="20"/>
        <v>0.51386633563989803</v>
      </c>
      <c r="H23" s="65">
        <f t="shared" si="20"/>
        <v>0.53974492271435504</v>
      </c>
      <c r="I23" s="65">
        <f t="shared" si="20"/>
        <v>0.70104256854256852</v>
      </c>
      <c r="J23" s="65">
        <f t="shared" si="20"/>
        <v>0.67611308138059079</v>
      </c>
      <c r="K23" s="65">
        <f t="shared" si="20"/>
        <v>0.61812184455154218</v>
      </c>
      <c r="L23" s="65">
        <v>0.5782276552886817</v>
      </c>
      <c r="M23" s="65">
        <v>0.54204559539444075</v>
      </c>
      <c r="N23" s="65">
        <v>0.43044112693847586</v>
      </c>
      <c r="O23" s="65">
        <v>0.50336615790812689</v>
      </c>
      <c r="P23" s="65">
        <v>0.39668531367308474</v>
      </c>
      <c r="Q23" s="65">
        <f>-Q9/Q4</f>
        <v>0.45025517974195584</v>
      </c>
      <c r="R23" s="65">
        <v>0.46451754759518382</v>
      </c>
      <c r="S23" s="65">
        <f t="shared" ref="S23:W23" si="21">-S9/S4</f>
        <v>0.45298783421834177</v>
      </c>
      <c r="T23" s="65">
        <f t="shared" si="21"/>
        <v>0.39808293369246711</v>
      </c>
      <c r="U23" s="121">
        <f t="shared" si="21"/>
        <v>0.41901091299213439</v>
      </c>
      <c r="V23" s="65">
        <f t="shared" si="21"/>
        <v>0.45875543740493679</v>
      </c>
      <c r="W23" s="65">
        <f t="shared" si="21"/>
        <v>0.45789297685483688</v>
      </c>
      <c r="X23" s="65">
        <v>0.55183254935839154</v>
      </c>
      <c r="Y23" s="66">
        <f t="shared" ref="Y23" si="22">-Y9/Y4</f>
        <v>0.62795987044148449</v>
      </c>
      <c r="AA23" s="65">
        <v>0.63279512566991014</v>
      </c>
      <c r="AB23" s="65">
        <v>0.51443161584810015</v>
      </c>
      <c r="AC23" s="65">
        <f>-AC9/AC4</f>
        <v>0.44154176053658922</v>
      </c>
      <c r="AD23" s="65">
        <f>-AD9/AD4</f>
        <v>0.43399872934193573</v>
      </c>
    </row>
    <row r="24" spans="1:31" ht="13.5" thickBot="1">
      <c r="B24" s="62" t="s">
        <v>99</v>
      </c>
      <c r="C24" s="80"/>
      <c r="D24" s="62">
        <f t="shared" ref="D24:K24" si="23">-D12/D6</f>
        <v>0.49839859662637687</v>
      </c>
      <c r="E24" s="62">
        <f t="shared" si="23"/>
        <v>0.54316074238818002</v>
      </c>
      <c r="F24" s="62">
        <f t="shared" si="23"/>
        <v>0.5354640445391301</v>
      </c>
      <c r="G24" s="62">
        <f t="shared" si="23"/>
        <v>0.52613023758244648</v>
      </c>
      <c r="H24" s="62">
        <f t="shared" si="23"/>
        <v>0.54957957790230505</v>
      </c>
      <c r="I24" s="62">
        <f t="shared" si="23"/>
        <v>0.66904831718250168</v>
      </c>
      <c r="J24" s="62">
        <f t="shared" si="23"/>
        <v>0.72449183225475378</v>
      </c>
      <c r="K24" s="62">
        <f t="shared" si="23"/>
        <v>0.67956482670398022</v>
      </c>
      <c r="L24" s="62">
        <v>0.58158028472467638</v>
      </c>
      <c r="M24" s="62">
        <v>0.58381345435905796</v>
      </c>
      <c r="N24" s="62">
        <v>0.46250199673735265</v>
      </c>
      <c r="O24" s="62">
        <v>0.41800479936243673</v>
      </c>
      <c r="P24" s="62">
        <v>0.398352829159837</v>
      </c>
      <c r="Q24" s="62">
        <f>-Q12/Q6</f>
        <v>0.46552871052457551</v>
      </c>
      <c r="R24" s="62">
        <v>0.48453408748505583</v>
      </c>
      <c r="S24" s="62">
        <f t="shared" ref="S24:W24" si="24">-S12/S6</f>
        <v>0.45459159980182168</v>
      </c>
      <c r="T24" s="62">
        <f t="shared" si="24"/>
        <v>0.42606472593710715</v>
      </c>
      <c r="U24" s="122">
        <f t="shared" si="24"/>
        <v>0.45345503577726176</v>
      </c>
      <c r="V24" s="62">
        <f t="shared" si="24"/>
        <v>0.47134042520487401</v>
      </c>
      <c r="W24" s="62">
        <f t="shared" si="24"/>
        <v>0.44768321063926375</v>
      </c>
      <c r="X24" s="62">
        <v>0.57092096775049961</v>
      </c>
      <c r="Y24" s="63">
        <f t="shared" ref="Y24" si="25">-Y12/Y6</f>
        <v>0.57915585400278902</v>
      </c>
      <c r="AA24" s="62">
        <v>0.6546787630257126</v>
      </c>
      <c r="AB24" s="62">
        <v>0.51358563991252704</v>
      </c>
      <c r="AC24" s="62">
        <f>-AC12/AC6</f>
        <v>0.45120437153922383</v>
      </c>
      <c r="AD24" s="62">
        <f>-AD12/AD6</f>
        <v>0.44987706505963809</v>
      </c>
      <c r="AE24" s="3"/>
    </row>
    <row r="25" spans="1:31">
      <c r="B25" s="16" t="s">
        <v>96</v>
      </c>
      <c r="C25" s="81"/>
      <c r="D25" s="67">
        <f t="shared" ref="D25:K25" si="26">-D18/D4</f>
        <v>0.31273722449378533</v>
      </c>
      <c r="E25" s="67">
        <f t="shared" si="26"/>
        <v>0.35264755845094442</v>
      </c>
      <c r="F25" s="67">
        <f t="shared" si="26"/>
        <v>0.34270976108482865</v>
      </c>
      <c r="G25" s="67">
        <f t="shared" si="26"/>
        <v>0.37220018590504578</v>
      </c>
      <c r="H25" s="67">
        <f t="shared" si="26"/>
        <v>0.34196874399967575</v>
      </c>
      <c r="I25" s="67">
        <f t="shared" si="26"/>
        <v>0.34922921575156407</v>
      </c>
      <c r="J25" s="67">
        <f t="shared" si="26"/>
        <v>0.36531697163537202</v>
      </c>
      <c r="K25" s="67">
        <f t="shared" si="26"/>
        <v>0.36753367761652533</v>
      </c>
      <c r="L25" s="67">
        <v>0.34681411316935723</v>
      </c>
      <c r="M25" s="67">
        <v>0.37990349750818481</v>
      </c>
      <c r="N25" s="67">
        <v>0.37417309979040525</v>
      </c>
      <c r="O25" s="67">
        <v>0.35736035641232677</v>
      </c>
      <c r="P25" s="67">
        <v>0.34777132802648064</v>
      </c>
      <c r="Q25" s="67">
        <f>-Q18/Q4</f>
        <v>0.35716090945643503</v>
      </c>
      <c r="R25" s="67">
        <v>0.36964840049842485</v>
      </c>
      <c r="S25" s="67">
        <f t="shared" ref="S25:W25" si="27">-S18/S4</f>
        <v>0.35971762737867619</v>
      </c>
      <c r="T25" s="67">
        <f t="shared" si="27"/>
        <v>0.33201184710872733</v>
      </c>
      <c r="U25" s="123">
        <f t="shared" si="27"/>
        <v>0.34558206270467567</v>
      </c>
      <c r="V25" s="67">
        <f t="shared" si="27"/>
        <v>0.33731308711194413</v>
      </c>
      <c r="W25" s="67">
        <f t="shared" si="27"/>
        <v>0.35896479884723093</v>
      </c>
      <c r="X25" s="67">
        <v>0.32301916907300127</v>
      </c>
      <c r="Y25" s="68">
        <f t="shared" ref="Y25" si="28">-Y18/Y4</f>
        <v>0.3405482924412952</v>
      </c>
      <c r="AA25" s="67">
        <v>0.35582053145362691</v>
      </c>
      <c r="AB25" s="67">
        <v>0.36455128157398986</v>
      </c>
      <c r="AC25" s="67">
        <f>-AC18/AC4</f>
        <v>0.35871648050690058</v>
      </c>
      <c r="AD25" s="67">
        <f>-AD18/AD4</f>
        <v>0.34364693612015179</v>
      </c>
      <c r="AE25" s="3"/>
    </row>
    <row r="26" spans="1:31" ht="13.5" thickBot="1">
      <c r="B26" s="62" t="s">
        <v>97</v>
      </c>
      <c r="C26" s="80"/>
      <c r="D26" s="62">
        <f t="shared" ref="D26:K26" si="29">-D20/D6</f>
        <v>0.31288281913980565</v>
      </c>
      <c r="E26" s="62">
        <f t="shared" si="29"/>
        <v>0.35856083169673242</v>
      </c>
      <c r="F26" s="62">
        <f t="shared" si="29"/>
        <v>0.31995633151402619</v>
      </c>
      <c r="G26" s="62">
        <f t="shared" si="29"/>
        <v>0.38418222982327038</v>
      </c>
      <c r="H26" s="62">
        <f t="shared" si="29"/>
        <v>0.34718446950132531</v>
      </c>
      <c r="I26" s="62">
        <f t="shared" si="29"/>
        <v>0.33979166981623393</v>
      </c>
      <c r="J26" s="62">
        <f t="shared" si="29"/>
        <v>0.36916878106261464</v>
      </c>
      <c r="K26" s="62">
        <f t="shared" si="29"/>
        <v>0.34837241863770807</v>
      </c>
      <c r="L26" s="62">
        <v>0.33870943259746611</v>
      </c>
      <c r="M26" s="62">
        <v>0.37059065340182262</v>
      </c>
      <c r="N26" s="62">
        <v>0.35409262921416079</v>
      </c>
      <c r="O26" s="62">
        <v>0.34580271320327483</v>
      </c>
      <c r="P26" s="62">
        <v>0.32666555272523989</v>
      </c>
      <c r="Q26" s="62">
        <f>-Q20/Q6</f>
        <v>0.3498144558632707</v>
      </c>
      <c r="R26" s="62">
        <v>0.34380256824487554</v>
      </c>
      <c r="S26" s="62">
        <f t="shared" ref="S26:W26" si="30">-S20/S6</f>
        <v>0.35905152383808914</v>
      </c>
      <c r="T26" s="62">
        <f t="shared" si="30"/>
        <v>0.31923088784638609</v>
      </c>
      <c r="U26" s="122">
        <f t="shared" si="30"/>
        <v>0.32173671755370908</v>
      </c>
      <c r="V26" s="62">
        <f t="shared" si="30"/>
        <v>0.30994027666610219</v>
      </c>
      <c r="W26" s="62">
        <f t="shared" si="30"/>
        <v>0.3558614059566389</v>
      </c>
      <c r="X26" s="62">
        <v>0.29726665235807903</v>
      </c>
      <c r="Y26" s="63">
        <f t="shared" ref="Y26" si="31">-Y20/Y6</f>
        <v>0.33483862735871978</v>
      </c>
      <c r="AA26" s="62">
        <v>0.35103936010242154</v>
      </c>
      <c r="AB26" s="62">
        <v>0.35237781707638982</v>
      </c>
      <c r="AC26" s="62">
        <f>-AC20/AC6</f>
        <v>0.34501054309009693</v>
      </c>
      <c r="AD26" s="62">
        <f>-AD20/AD6</f>
        <v>0.32702208785359926</v>
      </c>
      <c r="AE26" s="3"/>
    </row>
    <row r="27" spans="1:31">
      <c r="B27" s="16" t="s">
        <v>87</v>
      </c>
      <c r="C27" s="81"/>
      <c r="D27" s="67">
        <f t="shared" ref="D27:K27" si="32">D23+D25</f>
        <v>0.81038656393047392</v>
      </c>
      <c r="E27" s="67">
        <f t="shared" si="32"/>
        <v>0.88085227100029384</v>
      </c>
      <c r="F27" s="67">
        <f t="shared" si="32"/>
        <v>0.84511351001698376</v>
      </c>
      <c r="G27" s="67">
        <f t="shared" si="32"/>
        <v>0.88606652154494381</v>
      </c>
      <c r="H27" s="67">
        <f t="shared" si="32"/>
        <v>0.88171366671403084</v>
      </c>
      <c r="I27" s="67">
        <f t="shared" si="32"/>
        <v>1.0502717842941327</v>
      </c>
      <c r="J27" s="67">
        <f t="shared" si="32"/>
        <v>1.0414300530159628</v>
      </c>
      <c r="K27" s="67">
        <f t="shared" si="32"/>
        <v>0.98565552216806751</v>
      </c>
      <c r="L27" s="67">
        <v>0.92504176845803898</v>
      </c>
      <c r="M27" s="67">
        <v>0.9219490929026255</v>
      </c>
      <c r="N27" s="67">
        <v>0.80461422672888117</v>
      </c>
      <c r="O27" s="67">
        <v>0.86072651432045366</v>
      </c>
      <c r="P27" s="67">
        <v>0.74445664169956538</v>
      </c>
      <c r="Q27" s="67">
        <f t="shared" ref="Q27" si="33">Q23+Q25</f>
        <v>0.80741608919839081</v>
      </c>
      <c r="R27" s="67">
        <v>0.83416594809360867</v>
      </c>
      <c r="S27" s="67">
        <f t="shared" ref="S27" si="34">S23+S25</f>
        <v>0.81270546159701795</v>
      </c>
      <c r="T27" s="67">
        <f t="shared" ref="T27:U28" si="35">T23+T25</f>
        <v>0.73009478080119439</v>
      </c>
      <c r="U27" s="123">
        <f t="shared" si="35"/>
        <v>0.76459297569681006</v>
      </c>
      <c r="V27" s="67">
        <f t="shared" ref="V27:W28" si="36">V23+V25</f>
        <v>0.79606852451688093</v>
      </c>
      <c r="W27" s="67">
        <f t="shared" si="36"/>
        <v>0.81685777570206786</v>
      </c>
      <c r="X27" s="67">
        <v>0.87485171843139287</v>
      </c>
      <c r="Y27" s="68">
        <f t="shared" ref="Y27" si="37">Y23+Y25</f>
        <v>0.96850816288277963</v>
      </c>
      <c r="AA27" s="67">
        <v>0.98861565712353705</v>
      </c>
      <c r="AB27" s="67">
        <v>0.87898289742209001</v>
      </c>
      <c r="AC27" s="67">
        <f>AC23+AC25</f>
        <v>0.80025824104348975</v>
      </c>
      <c r="AD27" s="67">
        <f>AD23+AD25</f>
        <v>0.77764566546208758</v>
      </c>
      <c r="AE27" s="3"/>
    </row>
    <row r="28" spans="1:31" ht="13.5" thickBot="1">
      <c r="B28" s="55" t="s">
        <v>100</v>
      </c>
      <c r="C28" s="82"/>
      <c r="D28" s="55">
        <f t="shared" ref="D28:J28" si="38">D24+D26</f>
        <v>0.81128141576618251</v>
      </c>
      <c r="E28" s="55">
        <f t="shared" si="38"/>
        <v>0.90172157408491249</v>
      </c>
      <c r="F28" s="55">
        <f t="shared" si="38"/>
        <v>0.85542037605315624</v>
      </c>
      <c r="G28" s="55">
        <f t="shared" si="38"/>
        <v>0.91031246740571681</v>
      </c>
      <c r="H28" s="55">
        <f t="shared" si="38"/>
        <v>0.89676404740363036</v>
      </c>
      <c r="I28" s="55">
        <f t="shared" si="38"/>
        <v>1.0088399869987357</v>
      </c>
      <c r="J28" s="55">
        <f t="shared" si="38"/>
        <v>1.0936606133173683</v>
      </c>
      <c r="K28" s="55">
        <f>K24+K26</f>
        <v>1.0279372453416884</v>
      </c>
      <c r="L28" s="55">
        <v>0.92028971732214249</v>
      </c>
      <c r="M28" s="55">
        <v>0.95440410776088058</v>
      </c>
      <c r="N28" s="55">
        <v>0.81659462595151344</v>
      </c>
      <c r="O28" s="55">
        <v>0.76380751256571155</v>
      </c>
      <c r="P28" s="55">
        <v>0.72501838188507683</v>
      </c>
      <c r="Q28" s="55">
        <f t="shared" ref="Q28" si="39">Q24+Q26</f>
        <v>0.81534316638784621</v>
      </c>
      <c r="R28" s="55">
        <v>0.82833665572993143</v>
      </c>
      <c r="S28" s="55">
        <f t="shared" ref="S28" si="40">S24+S26</f>
        <v>0.81364312363991087</v>
      </c>
      <c r="T28" s="55">
        <f t="shared" si="35"/>
        <v>0.74529561378349318</v>
      </c>
      <c r="U28" s="124">
        <f t="shared" si="35"/>
        <v>0.7751917533309709</v>
      </c>
      <c r="V28" s="55">
        <f t="shared" si="36"/>
        <v>0.7812807018709762</v>
      </c>
      <c r="W28" s="55">
        <f t="shared" si="36"/>
        <v>0.80354461659590259</v>
      </c>
      <c r="X28" s="55">
        <v>0.86818762010857864</v>
      </c>
      <c r="Y28" s="56">
        <f t="shared" ref="Y28" si="41">Y24+Y26</f>
        <v>0.91399448136150885</v>
      </c>
      <c r="AA28" s="55">
        <v>1.0057181231281342</v>
      </c>
      <c r="AB28" s="55">
        <v>0.86596345698891686</v>
      </c>
      <c r="AC28" s="55">
        <f>AC24+AC26</f>
        <v>0.7962149146293207</v>
      </c>
      <c r="AD28" s="55">
        <f>AD24+AD26</f>
        <v>0.77689915291323741</v>
      </c>
    </row>
    <row r="29" spans="1:31">
      <c r="C29" s="74"/>
    </row>
    <row r="30" spans="1:31">
      <c r="C30" s="1"/>
      <c r="O30" s="108"/>
      <c r="S30" s="108"/>
      <c r="T30" s="108"/>
      <c r="U30" s="108"/>
      <c r="V30" s="108"/>
      <c r="W30" s="108"/>
      <c r="X30" s="108"/>
      <c r="Y30" s="108"/>
      <c r="AC30" s="108"/>
      <c r="AD30" s="108"/>
    </row>
    <row r="31" spans="1:31">
      <c r="C31" s="1"/>
    </row>
    <row r="32" spans="1:31">
      <c r="C32" s="1"/>
    </row>
    <row r="33" spans="3:3">
      <c r="C33" s="1"/>
    </row>
    <row r="34" spans="3:3">
      <c r="C34" s="1"/>
    </row>
  </sheetData>
  <conditionalFormatting sqref="AD4:AD5 AD9:AD11 AD15:AD17 AD19">
    <cfRule type="containsBlanks" dxfId="43" priority="9">
      <formula>LEN(TRIM(AD4))=0</formula>
    </cfRule>
  </conditionalFormatting>
  <conditionalFormatting sqref="Y10:Y11">
    <cfRule type="containsBlanks" dxfId="42" priority="1">
      <formula>LEN(TRIM(Y10))=0</formula>
    </cfRule>
  </conditionalFormatting>
  <conditionalFormatting sqref="Y9 Y6 Y12 Y4">
    <cfRule type="containsBlanks" dxfId="41" priority="4">
      <formula>LEN(TRIM(Y4))=0</formula>
    </cfRule>
  </conditionalFormatting>
  <conditionalFormatting sqref="Y15:Y20">
    <cfRule type="containsBlanks" dxfId="40" priority="3">
      <formula>LEN(TRIM(Y15))=0</formula>
    </cfRule>
  </conditionalFormatting>
  <conditionalFormatting sqref="Y5">
    <cfRule type="containsBlanks" dxfId="39" priority="2">
      <formula>LEN(TRIM(Y5))=0</formula>
    </cfRule>
  </conditionalFormatting>
  <pageMargins left="0.7" right="0.7" top="0.75" bottom="0.75" header="0.3" footer="0.3"/>
  <pageSetup paperSize="9" scale="39" orientation="landscape" r:id="rId1"/>
  <ignoredErrors>
    <ignoredError sqref="W18" formulaRange="1"/>
    <ignoredError sqref="U23:U28"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showGridLines="0" zoomScaleNormal="100" workbookViewId="0">
      <selection activeCell="B1" sqref="B1"/>
    </sheetView>
  </sheetViews>
  <sheetFormatPr baseColWidth="10" defaultColWidth="11.42578125" defaultRowHeight="12.75" customHeight="1" outlineLevelCol="1"/>
  <cols>
    <col min="1" max="1" width="3.85546875" style="88" customWidth="1"/>
    <col min="2" max="2" width="31" style="88" bestFit="1" customWidth="1"/>
    <col min="3" max="14" width="10.140625" style="88" hidden="1" customWidth="1" outlineLevel="1"/>
    <col min="15" max="15" width="10.140625" style="88" customWidth="1" collapsed="1"/>
    <col min="16" max="24" width="10.140625" style="88" customWidth="1"/>
    <col min="25" max="25" width="3" style="88" customWidth="1"/>
    <col min="26" max="29" width="10.140625" style="88" customWidth="1"/>
    <col min="30" max="30" width="2.5703125" style="88" customWidth="1"/>
    <col min="31" max="31" width="19.28515625" style="88" bestFit="1" customWidth="1"/>
    <col min="32" max="32" width="18.85546875" style="88" bestFit="1" customWidth="1"/>
    <col min="33" max="16384" width="11.42578125" style="88"/>
  </cols>
  <sheetData>
    <row r="1" spans="1:32" s="1" customFormat="1" ht="18">
      <c r="A1" s="8"/>
      <c r="B1" s="5" t="s">
        <v>127</v>
      </c>
      <c r="C1" s="71"/>
    </row>
    <row r="2" spans="1:32" s="103" customFormat="1" ht="12.75" customHeight="1">
      <c r="B2" s="1" t="s">
        <v>122</v>
      </c>
    </row>
    <row r="3" spans="1:32" s="103" customFormat="1" ht="12.75" customHeight="1">
      <c r="B3" s="128"/>
    </row>
    <row r="4" spans="1:32" ht="12.75" customHeight="1">
      <c r="A4" s="87"/>
      <c r="B4" s="90" t="s">
        <v>68</v>
      </c>
      <c r="C4" s="91" t="s">
        <v>49</v>
      </c>
      <c r="D4" s="91" t="s">
        <v>50</v>
      </c>
      <c r="E4" s="91" t="s">
        <v>51</v>
      </c>
      <c r="F4" s="91" t="s">
        <v>52</v>
      </c>
      <c r="G4" s="91" t="s">
        <v>53</v>
      </c>
      <c r="H4" s="91" t="s">
        <v>54</v>
      </c>
      <c r="I4" s="91" t="s">
        <v>55</v>
      </c>
      <c r="J4" s="91" t="s">
        <v>56</v>
      </c>
      <c r="K4" s="91" t="s">
        <v>77</v>
      </c>
      <c r="L4" s="91" t="s">
        <v>120</v>
      </c>
      <c r="M4" s="91" t="s">
        <v>136</v>
      </c>
      <c r="N4" s="91" t="s">
        <v>138</v>
      </c>
      <c r="O4" s="91" t="s">
        <v>161</v>
      </c>
      <c r="P4" s="91" t="s">
        <v>162</v>
      </c>
      <c r="Q4" s="91" t="s">
        <v>164</v>
      </c>
      <c r="R4" s="91" t="s">
        <v>165</v>
      </c>
      <c r="S4" s="91" t="s">
        <v>168</v>
      </c>
      <c r="T4" s="91" t="s">
        <v>169</v>
      </c>
      <c r="U4" s="91" t="s">
        <v>170</v>
      </c>
      <c r="V4" s="91" t="s">
        <v>171</v>
      </c>
      <c r="W4" s="91" t="s">
        <v>181</v>
      </c>
      <c r="X4" s="70" t="s">
        <v>182</v>
      </c>
      <c r="Y4" s="84"/>
      <c r="Z4" s="91" t="s">
        <v>57</v>
      </c>
      <c r="AA4" s="91" t="s">
        <v>139</v>
      </c>
      <c r="AB4" s="91" t="s">
        <v>166</v>
      </c>
      <c r="AC4" s="91" t="s">
        <v>167</v>
      </c>
      <c r="AD4" s="84"/>
      <c r="AE4" s="87"/>
    </row>
    <row r="5" spans="1:32" ht="12.75" customHeight="1">
      <c r="A5" s="87"/>
      <c r="B5" s="85" t="s">
        <v>107</v>
      </c>
      <c r="C5" s="25">
        <v>88557.125827561598</v>
      </c>
      <c r="D5" s="25">
        <v>77350.7730201753</v>
      </c>
      <c r="E5" s="25">
        <v>82022.354519286193</v>
      </c>
      <c r="F5" s="25">
        <v>76580.040435128612</v>
      </c>
      <c r="G5" s="25">
        <v>83421</v>
      </c>
      <c r="H5" s="25">
        <v>74729</v>
      </c>
      <c r="I5" s="25">
        <v>76814</v>
      </c>
      <c r="J5" s="25">
        <v>72355</v>
      </c>
      <c r="K5" s="25">
        <v>79808</v>
      </c>
      <c r="L5" s="25">
        <v>75141.999999999985</v>
      </c>
      <c r="M5" s="25">
        <v>74715</v>
      </c>
      <c r="N5" s="25">
        <v>74207.000000000029</v>
      </c>
      <c r="O5" s="25">
        <v>78966.111999999994</v>
      </c>
      <c r="P5" s="25">
        <v>73194.332000000024</v>
      </c>
      <c r="Q5" s="25">
        <v>76161.836999999956</v>
      </c>
      <c r="R5" s="25">
        <v>74748.481000000087</v>
      </c>
      <c r="S5" s="25">
        <v>80173.180999999997</v>
      </c>
      <c r="T5" s="117">
        <v>75900.060000000041</v>
      </c>
      <c r="U5" s="25">
        <v>76716.217000000004</v>
      </c>
      <c r="V5" s="25">
        <v>74675.890000000043</v>
      </c>
      <c r="W5" s="25">
        <v>81484.532999999996</v>
      </c>
      <c r="X5" s="35">
        <v>65525.234999999979</v>
      </c>
      <c r="Y5" s="84"/>
      <c r="Z5" s="25">
        <v>307319</v>
      </c>
      <c r="AA5" s="25">
        <v>303872</v>
      </c>
      <c r="AB5" s="25">
        <v>303070.76199999999</v>
      </c>
      <c r="AC5" s="25">
        <v>307465.34800000006</v>
      </c>
      <c r="AD5" s="84"/>
      <c r="AE5" s="87"/>
    </row>
    <row r="6" spans="1:32" ht="12.75" customHeight="1">
      <c r="A6" s="87"/>
      <c r="B6" s="16" t="s">
        <v>126</v>
      </c>
      <c r="C6" s="17">
        <v>80738.865443827613</v>
      </c>
      <c r="D6" s="17">
        <v>76903.234706043499</v>
      </c>
      <c r="E6" s="17">
        <v>74215.029959145322</v>
      </c>
      <c r="F6" s="17">
        <v>71515.635784282815</v>
      </c>
      <c r="G6" s="17">
        <v>72416.17272169971</v>
      </c>
      <c r="H6" s="17">
        <v>68876.93938138058</v>
      </c>
      <c r="I6" s="17">
        <v>66040.587327661211</v>
      </c>
      <c r="J6" s="17">
        <v>66480.947103638711</v>
      </c>
      <c r="K6" s="17">
        <v>73123.35730517302</v>
      </c>
      <c r="L6" s="17">
        <v>69336.154571753839</v>
      </c>
      <c r="M6" s="17">
        <v>68535.930761779004</v>
      </c>
      <c r="N6" s="17">
        <f>69792.0360752733-574</f>
        <v>69218.036075273296</v>
      </c>
      <c r="O6" s="17">
        <v>74755.462507369812</v>
      </c>
      <c r="P6" s="17">
        <v>68419.814696091998</v>
      </c>
      <c r="Q6" s="17">
        <v>69582.066870802752</v>
      </c>
      <c r="R6" s="17">
        <v>71217.550546811821</v>
      </c>
      <c r="S6" s="17">
        <v>74857.282214127161</v>
      </c>
      <c r="T6" s="113">
        <v>72635.866018393775</v>
      </c>
      <c r="U6" s="17">
        <v>71880.318123461257</v>
      </c>
      <c r="V6" s="17">
        <v>75275.88117597728</v>
      </c>
      <c r="W6" s="17">
        <v>71833.107016544047</v>
      </c>
      <c r="X6" s="35">
        <v>70732.413400701043</v>
      </c>
      <c r="Y6" s="84"/>
      <c r="Z6" s="17">
        <v>273814.64653438021</v>
      </c>
      <c r="AA6" s="17">
        <v>280213.47871397901</v>
      </c>
      <c r="AB6" s="17">
        <v>283974.89462107635</v>
      </c>
      <c r="AC6" s="17">
        <v>294649.34753195947</v>
      </c>
      <c r="AD6" s="84"/>
      <c r="AE6" s="151"/>
    </row>
    <row r="7" spans="1:32" ht="12.75" customHeight="1">
      <c r="A7" s="87"/>
      <c r="B7" s="16" t="s">
        <v>108</v>
      </c>
      <c r="C7" s="17">
        <v>31151.046559222599</v>
      </c>
      <c r="D7" s="17">
        <v>31042.489936692004</v>
      </c>
      <c r="E7" s="17">
        <v>31693.055068820897</v>
      </c>
      <c r="F7" s="17">
        <v>31398.824386860506</v>
      </c>
      <c r="G7" s="17">
        <v>30918.2162624548</v>
      </c>
      <c r="H7" s="17">
        <v>30413.521559484703</v>
      </c>
      <c r="I7" s="17">
        <v>29967.739192553301</v>
      </c>
      <c r="J7" s="17">
        <v>29959.904662609202</v>
      </c>
      <c r="K7" s="17">
        <v>31907.610991403901</v>
      </c>
      <c r="L7" s="17">
        <v>30884.075419352299</v>
      </c>
      <c r="M7" s="17">
        <v>30957.188979249437</v>
      </c>
      <c r="N7" s="17">
        <v>33958.847266125704</v>
      </c>
      <c r="O7" s="17">
        <v>33589.07430496037</v>
      </c>
      <c r="P7" s="17">
        <v>33512.152948402079</v>
      </c>
      <c r="Q7" s="17">
        <v>33712.133011632599</v>
      </c>
      <c r="R7" s="17">
        <v>33030.059307102565</v>
      </c>
      <c r="S7" s="17">
        <v>33670.658133981051</v>
      </c>
      <c r="T7" s="113">
        <v>37871.92842995665</v>
      </c>
      <c r="U7" s="17">
        <v>38563.272206730631</v>
      </c>
      <c r="V7" s="17">
        <v>37972.070442651187</v>
      </c>
      <c r="W7" s="17">
        <v>37580.316700293319</v>
      </c>
      <c r="X7" s="35">
        <v>35929.692435072691</v>
      </c>
      <c r="Y7" s="84"/>
      <c r="Z7" s="17">
        <v>121259.38167710199</v>
      </c>
      <c r="AA7" s="17">
        <v>127707.72265613134</v>
      </c>
      <c r="AB7" s="17">
        <v>133843.41957209763</v>
      </c>
      <c r="AC7" s="17">
        <v>148077.92921331953</v>
      </c>
      <c r="AD7" s="84"/>
      <c r="AE7" s="152"/>
    </row>
    <row r="8" spans="1:32" ht="12.75" customHeight="1">
      <c r="A8" s="87"/>
      <c r="B8" s="16" t="s">
        <v>109</v>
      </c>
      <c r="C8" s="17">
        <v>90086.120489696899</v>
      </c>
      <c r="D8" s="17">
        <v>88748.02438275209</v>
      </c>
      <c r="E8" s="17">
        <v>78954.973090768006</v>
      </c>
      <c r="F8" s="17">
        <v>82463.406461270031</v>
      </c>
      <c r="G8" s="17">
        <v>84623.083931976202</v>
      </c>
      <c r="H8" s="17">
        <v>81660.905156316789</v>
      </c>
      <c r="I8" s="17">
        <v>80327.939534998004</v>
      </c>
      <c r="J8" s="17">
        <v>85251.92072217699</v>
      </c>
      <c r="K8" s="17">
        <v>86765.9785844609</v>
      </c>
      <c r="L8" s="17">
        <v>87745.06331735909</v>
      </c>
      <c r="M8" s="17">
        <v>85054.430446997314</v>
      </c>
      <c r="N8" s="17">
        <v>88455.228594367436</v>
      </c>
      <c r="O8" s="17">
        <v>91829.268473761113</v>
      </c>
      <c r="P8" s="17">
        <v>92738.632693105101</v>
      </c>
      <c r="Q8" s="17">
        <v>92241.424074981158</v>
      </c>
      <c r="R8" s="17">
        <v>93561.802163840301</v>
      </c>
      <c r="S8" s="17">
        <v>96796.785257344163</v>
      </c>
      <c r="T8" s="113">
        <v>94134.580488389416</v>
      </c>
      <c r="U8" s="17">
        <v>97751.874807370739</v>
      </c>
      <c r="V8" s="17">
        <v>105490.59593092448</v>
      </c>
      <c r="W8" s="17">
        <v>102144.10254282148</v>
      </c>
      <c r="X8" s="35">
        <v>98393.674261280394</v>
      </c>
      <c r="Y8" s="84"/>
      <c r="Z8" s="17">
        <v>331863.84934546793</v>
      </c>
      <c r="AA8" s="17">
        <v>348020.70094318473</v>
      </c>
      <c r="AB8" s="17">
        <v>370371.1274056877</v>
      </c>
      <c r="AC8" s="17">
        <v>394173.83648402878</v>
      </c>
      <c r="AD8" s="84"/>
      <c r="AE8" s="87"/>
    </row>
    <row r="9" spans="1:32" ht="12.75" customHeight="1">
      <c r="A9" s="87"/>
      <c r="B9" s="16" t="s">
        <v>110</v>
      </c>
      <c r="C9" s="17">
        <v>33830.841742979697</v>
      </c>
      <c r="D9" s="17">
        <v>32456.947047101105</v>
      </c>
      <c r="E9" s="17">
        <v>33153.165300825</v>
      </c>
      <c r="F9" s="17">
        <v>31876.163239303205</v>
      </c>
      <c r="G9" s="17">
        <v>36260.848172547099</v>
      </c>
      <c r="H9" s="17">
        <v>32596.853511114106</v>
      </c>
      <c r="I9" s="17">
        <v>35394.742262924803</v>
      </c>
      <c r="J9" s="17">
        <v>31866.518568513988</v>
      </c>
      <c r="K9" s="17">
        <v>32153.948289510503</v>
      </c>
      <c r="L9" s="17">
        <v>31099.9956114538</v>
      </c>
      <c r="M9" s="17">
        <v>29190.797562357275</v>
      </c>
      <c r="N9" s="17">
        <v>29449.637313155181</v>
      </c>
      <c r="O9" s="17">
        <v>27401.164464527257</v>
      </c>
      <c r="P9" s="17">
        <v>30734.24545084409</v>
      </c>
      <c r="Q9" s="17">
        <v>36276.337253626116</v>
      </c>
      <c r="R9" s="17">
        <v>32090.132701790339</v>
      </c>
      <c r="S9" s="17">
        <v>31482.734930589922</v>
      </c>
      <c r="T9" s="113">
        <v>36586.809285529016</v>
      </c>
      <c r="U9" s="17">
        <v>34639.744047155742</v>
      </c>
      <c r="V9" s="17">
        <v>35764.986452295634</v>
      </c>
      <c r="W9" s="17">
        <v>34705.217451176562</v>
      </c>
      <c r="X9" s="35">
        <v>34513.828180960147</v>
      </c>
      <c r="Y9" s="84"/>
      <c r="Z9" s="17">
        <v>136118.96251509999</v>
      </c>
      <c r="AA9" s="17">
        <v>121894.37877647676</v>
      </c>
      <c r="AB9" s="17">
        <v>126501.8798707878</v>
      </c>
      <c r="AC9" s="17">
        <v>138474.27471557033</v>
      </c>
      <c r="AD9" s="84"/>
      <c r="AE9" s="87"/>
    </row>
    <row r="10" spans="1:32" ht="12.75" customHeight="1">
      <c r="A10" s="87"/>
      <c r="B10" s="16" t="s">
        <v>111</v>
      </c>
      <c r="C10" s="17">
        <v>22191.923319008802</v>
      </c>
      <c r="D10" s="17">
        <v>20668.061435764499</v>
      </c>
      <c r="E10" s="17">
        <v>20949.523110939197</v>
      </c>
      <c r="F10" s="17">
        <v>19674.344566514308</v>
      </c>
      <c r="G10" s="17">
        <v>18440.780608936398</v>
      </c>
      <c r="H10" s="17">
        <v>21081.007119970902</v>
      </c>
      <c r="I10" s="17">
        <v>17839.586274950401</v>
      </c>
      <c r="J10" s="17">
        <v>20381.481447324601</v>
      </c>
      <c r="K10" s="17">
        <v>21101.625162190001</v>
      </c>
      <c r="L10" s="17">
        <v>21375.7691786754</v>
      </c>
      <c r="M10" s="17">
        <v>17186.461438201783</v>
      </c>
      <c r="N10" s="17">
        <v>16050.855979857708</v>
      </c>
      <c r="O10" s="17">
        <v>16172.747125875851</v>
      </c>
      <c r="P10" s="17">
        <v>17674.619905450349</v>
      </c>
      <c r="Q10" s="17">
        <v>17608.9139795966</v>
      </c>
      <c r="R10" s="17">
        <v>20071.466498064845</v>
      </c>
      <c r="S10" s="17">
        <v>21136.990912309244</v>
      </c>
      <c r="T10" s="113">
        <v>18656.44501675549</v>
      </c>
      <c r="U10" s="17">
        <v>21834.517389695557</v>
      </c>
      <c r="V10" s="17">
        <v>19024.785943970586</v>
      </c>
      <c r="W10" s="17">
        <v>17021.806454421712</v>
      </c>
      <c r="X10" s="35">
        <v>17675.920896741569</v>
      </c>
      <c r="Y10" s="84"/>
      <c r="Z10" s="17">
        <v>77742.855451182302</v>
      </c>
      <c r="AA10" s="17">
        <v>75714.711758924896</v>
      </c>
      <c r="AB10" s="17">
        <v>71527.747508987639</v>
      </c>
      <c r="AC10" s="17">
        <v>80652.739262730873</v>
      </c>
      <c r="AD10" s="84"/>
      <c r="AE10" s="87"/>
    </row>
    <row r="11" spans="1:32" ht="12.75" customHeight="1">
      <c r="A11" s="87"/>
      <c r="B11" s="27" t="s">
        <v>112</v>
      </c>
      <c r="C11" s="28">
        <v>28084.864692607302</v>
      </c>
      <c r="D11" s="28">
        <v>28605.8345210683</v>
      </c>
      <c r="E11" s="28">
        <v>30090.2341931704</v>
      </c>
      <c r="F11" s="28">
        <v>34559.300029966995</v>
      </c>
      <c r="G11" s="28">
        <v>26948.875596993101</v>
      </c>
      <c r="H11" s="28">
        <v>28600.471723866001</v>
      </c>
      <c r="I11" s="28">
        <v>27862.229925125197</v>
      </c>
      <c r="J11" s="28">
        <v>26416.599774185699</v>
      </c>
      <c r="K11" s="28">
        <v>23449.104754136901</v>
      </c>
      <c r="L11" s="28">
        <v>27844.671650941895</v>
      </c>
      <c r="M11" s="28">
        <v>23811.42482883724</v>
      </c>
      <c r="N11" s="28">
        <v>21833.193026772606</v>
      </c>
      <c r="O11" s="28">
        <v>21330.171639014305</v>
      </c>
      <c r="P11" s="28">
        <v>24645.193136946058</v>
      </c>
      <c r="Q11" s="28">
        <v>25128.100827724247</v>
      </c>
      <c r="R11" s="28">
        <v>24343.972807249131</v>
      </c>
      <c r="S11" s="28">
        <v>27349.610758001432</v>
      </c>
      <c r="T11" s="125">
        <v>31327.083990727642</v>
      </c>
      <c r="U11" s="28">
        <v>29481.215205758857</v>
      </c>
      <c r="V11" s="28">
        <v>29435.470542250343</v>
      </c>
      <c r="W11" s="28">
        <v>25675.775346041624</v>
      </c>
      <c r="X11" s="35">
        <v>31403.628034618316</v>
      </c>
      <c r="Y11" s="84"/>
      <c r="Z11" s="28">
        <v>109828.17702016998</v>
      </c>
      <c r="AA11" s="28">
        <v>96938.394260688641</v>
      </c>
      <c r="AB11" s="28">
        <v>95447.438410933741</v>
      </c>
      <c r="AC11" s="28">
        <v>117593.38049673827</v>
      </c>
      <c r="AD11" s="84"/>
      <c r="AE11" s="87"/>
    </row>
    <row r="12" spans="1:32" ht="12.75" customHeight="1" thickBot="1">
      <c r="A12" s="87"/>
      <c r="B12" s="55" t="s">
        <v>128</v>
      </c>
      <c r="C12" s="47">
        <f>SUM(C5:C11)</f>
        <v>374640.78807490453</v>
      </c>
      <c r="D12" s="47">
        <f t="shared" ref="D12:M12" si="0">SUM(D5:D11)</f>
        <v>355775.36504959676</v>
      </c>
      <c r="E12" s="47">
        <f t="shared" si="0"/>
        <v>351078.33524295496</v>
      </c>
      <c r="F12" s="47">
        <f t="shared" si="0"/>
        <v>348067.71490332647</v>
      </c>
      <c r="G12" s="47">
        <f t="shared" si="0"/>
        <v>353028.97729460726</v>
      </c>
      <c r="H12" s="47">
        <f t="shared" si="0"/>
        <v>337958.6984521331</v>
      </c>
      <c r="I12" s="47">
        <f t="shared" si="0"/>
        <v>334246.82451821293</v>
      </c>
      <c r="J12" s="47">
        <f t="shared" si="0"/>
        <v>332712.37227844924</v>
      </c>
      <c r="K12" s="47">
        <f t="shared" si="0"/>
        <v>348309.62508687517</v>
      </c>
      <c r="L12" s="47">
        <f t="shared" si="0"/>
        <v>343427.72974953632</v>
      </c>
      <c r="M12" s="47">
        <f t="shared" si="0"/>
        <v>329451.23401742207</v>
      </c>
      <c r="N12" s="47">
        <f>SUM(N5:N11)</f>
        <v>333172.79825555196</v>
      </c>
      <c r="O12" s="47">
        <v>344044.00051550876</v>
      </c>
      <c r="P12" s="47">
        <v>340918.99083083973</v>
      </c>
      <c r="Q12" s="47">
        <v>350710.81301836338</v>
      </c>
      <c r="R12" s="47">
        <v>349063.46502485906</v>
      </c>
      <c r="S12" s="47">
        <f>SUM(S5:S11)</f>
        <v>365467.24320635304</v>
      </c>
      <c r="T12" s="115">
        <f>SUM(T5:T11)</f>
        <v>367112.77322975209</v>
      </c>
      <c r="U12" s="47">
        <f t="shared" ref="U12" si="1">SUM(U5:U11)</f>
        <v>370867.15878017282</v>
      </c>
      <c r="V12" s="47">
        <f t="shared" ref="V12" si="2">SUM(V5:V11)</f>
        <v>377639.68048806954</v>
      </c>
      <c r="W12" s="47">
        <v>370444.85851129872</v>
      </c>
      <c r="X12" s="48">
        <f t="shared" ref="X12" si="3">SUM(X5:X11)</f>
        <v>354174.39220937417</v>
      </c>
      <c r="Y12" s="86"/>
      <c r="Z12" s="47">
        <v>1357946.8725434022</v>
      </c>
      <c r="AA12" s="47">
        <v>1354361.3871093853</v>
      </c>
      <c r="AB12" s="47">
        <v>1384737.2693895707</v>
      </c>
      <c r="AC12" s="47">
        <v>1481086.8557043471</v>
      </c>
      <c r="AD12" s="86"/>
      <c r="AE12" s="87"/>
    </row>
    <row r="13" spans="1:32" ht="12.75" customHeight="1">
      <c r="A13" s="87"/>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7"/>
    </row>
    <row r="14" spans="1:32" ht="12.75" customHeight="1">
      <c r="A14" s="87"/>
      <c r="B14" s="90" t="s">
        <v>68</v>
      </c>
      <c r="C14" s="91" t="s">
        <v>49</v>
      </c>
      <c r="D14" s="91" t="s">
        <v>50</v>
      </c>
      <c r="E14" s="91" t="s">
        <v>51</v>
      </c>
      <c r="F14" s="91" t="s">
        <v>52</v>
      </c>
      <c r="G14" s="91" t="s">
        <v>53</v>
      </c>
      <c r="H14" s="91" t="s">
        <v>54</v>
      </c>
      <c r="I14" s="91" t="s">
        <v>55</v>
      </c>
      <c r="J14" s="91" t="s">
        <v>56</v>
      </c>
      <c r="K14" s="91" t="s">
        <v>77</v>
      </c>
      <c r="L14" s="91" t="s">
        <v>120</v>
      </c>
      <c r="M14" s="91" t="str">
        <f>M4</f>
        <v>Q3 2017</v>
      </c>
      <c r="N14" s="91" t="str">
        <f>N4</f>
        <v>Q4 2017</v>
      </c>
      <c r="O14" s="91" t="s">
        <v>161</v>
      </c>
      <c r="P14" s="91" t="s">
        <v>162</v>
      </c>
      <c r="Q14" s="91" t="s">
        <v>164</v>
      </c>
      <c r="R14" s="91" t="s">
        <v>165</v>
      </c>
      <c r="S14" s="91" t="str">
        <f t="shared" ref="S14:T14" si="4">S4</f>
        <v>Q1 2019</v>
      </c>
      <c r="T14" s="91" t="str">
        <f t="shared" si="4"/>
        <v>Q2 2019</v>
      </c>
      <c r="U14" s="91" t="str">
        <f>U4</f>
        <v>Q3 2019</v>
      </c>
      <c r="V14" s="91" t="str">
        <f>V4</f>
        <v>Q4 2019</v>
      </c>
      <c r="W14" s="91" t="s">
        <v>181</v>
      </c>
      <c r="X14" s="92" t="str">
        <f>X4</f>
        <v>Q2 2020</v>
      </c>
      <c r="Y14" s="87"/>
      <c r="Z14" s="91" t="s">
        <v>57</v>
      </c>
      <c r="AA14" s="91" t="s">
        <v>139</v>
      </c>
      <c r="AB14" s="91" t="s">
        <v>166</v>
      </c>
      <c r="AC14" s="91" t="s">
        <v>167</v>
      </c>
      <c r="AD14" s="87"/>
      <c r="AE14" s="87"/>
    </row>
    <row r="15" spans="1:32" ht="12.75" customHeight="1">
      <c r="A15" s="87"/>
      <c r="B15" s="96" t="s">
        <v>113</v>
      </c>
      <c r="C15" s="97">
        <v>95682.865443827613</v>
      </c>
      <c r="D15" s="97">
        <v>91860.234706043499</v>
      </c>
      <c r="E15" s="97">
        <v>89168.029959145322</v>
      </c>
      <c r="F15" s="97">
        <v>86630.635784282815</v>
      </c>
      <c r="G15" s="97">
        <v>84413.17272169971</v>
      </c>
      <c r="H15" s="97">
        <v>82618.93938138058</v>
      </c>
      <c r="I15" s="97">
        <v>80427.587327661211</v>
      </c>
      <c r="J15" s="97">
        <v>79715.947103638711</v>
      </c>
      <c r="K15" s="97">
        <v>73123.35730517302</v>
      </c>
      <c r="L15" s="97">
        <v>69336.154571753839</v>
      </c>
      <c r="M15" s="97">
        <f>M6</f>
        <v>68535.930761779004</v>
      </c>
      <c r="N15" s="97">
        <v>69792.036075273296</v>
      </c>
      <c r="O15" s="97">
        <v>74755.462507369812</v>
      </c>
      <c r="P15" s="97">
        <v>68419.814696091998</v>
      </c>
      <c r="Q15" s="97">
        <v>69582.066870802795</v>
      </c>
      <c r="R15" s="97">
        <v>71217.550546811821</v>
      </c>
      <c r="S15" s="97">
        <f t="shared" ref="S15:U15" si="5">+S6</f>
        <v>74857.282214127161</v>
      </c>
      <c r="T15" s="129">
        <f t="shared" si="5"/>
        <v>72635.866018393775</v>
      </c>
      <c r="U15" s="97">
        <f t="shared" si="5"/>
        <v>71880.318123461257</v>
      </c>
      <c r="V15" s="97">
        <f>+V6</f>
        <v>75275.88117597728</v>
      </c>
      <c r="W15" s="97">
        <v>71833.107016544047</v>
      </c>
      <c r="X15" s="97">
        <f>+X6</f>
        <v>70732.413400701043</v>
      </c>
      <c r="Y15" s="87"/>
      <c r="Z15" s="97">
        <v>327175.64653438021</v>
      </c>
      <c r="AA15" s="97">
        <v>280787.47871397919</v>
      </c>
      <c r="AB15" s="97">
        <v>283974.89462107635</v>
      </c>
      <c r="AC15" s="97">
        <v>294649.34753195947</v>
      </c>
      <c r="AD15" s="87"/>
      <c r="AE15" s="87"/>
      <c r="AF15" s="153"/>
    </row>
    <row r="16" spans="1:32" ht="12.75" customHeight="1" thickBot="1">
      <c r="A16" s="87"/>
      <c r="B16" s="98" t="s">
        <v>130</v>
      </c>
      <c r="C16" s="99">
        <f t="shared" ref="C16:S16" si="6">C12-C6+C15</f>
        <v>389584.78807490447</v>
      </c>
      <c r="D16" s="99">
        <f t="shared" si="6"/>
        <v>370732.36504959676</v>
      </c>
      <c r="E16" s="99">
        <f t="shared" si="6"/>
        <v>366031.33524295501</v>
      </c>
      <c r="F16" s="99">
        <f t="shared" si="6"/>
        <v>363182.71490332647</v>
      </c>
      <c r="G16" s="99">
        <f t="shared" si="6"/>
        <v>365025.97729460726</v>
      </c>
      <c r="H16" s="99">
        <f t="shared" si="6"/>
        <v>351700.6984521331</v>
      </c>
      <c r="I16" s="99">
        <f t="shared" si="6"/>
        <v>348633.82451821293</v>
      </c>
      <c r="J16" s="99">
        <f t="shared" si="6"/>
        <v>345947.37227844924</v>
      </c>
      <c r="K16" s="99">
        <f t="shared" si="6"/>
        <v>348309.62508687517</v>
      </c>
      <c r="L16" s="99">
        <f t="shared" si="6"/>
        <v>343427.72974953626</v>
      </c>
      <c r="M16" s="99">
        <f t="shared" si="6"/>
        <v>329451.23401742207</v>
      </c>
      <c r="N16" s="99">
        <f t="shared" si="6"/>
        <v>333746.79825555196</v>
      </c>
      <c r="O16" s="99">
        <v>344044.00051550876</v>
      </c>
      <c r="P16" s="99">
        <v>340918.99083083973</v>
      </c>
      <c r="Q16" s="99">
        <v>350710.81301836343</v>
      </c>
      <c r="R16" s="99">
        <v>349063.46502485906</v>
      </c>
      <c r="S16" s="99">
        <f t="shared" si="6"/>
        <v>365467.24320635304</v>
      </c>
      <c r="T16" s="130">
        <f t="shared" ref="T16:U16" si="7">T12-T6+T15</f>
        <v>367112.77322975209</v>
      </c>
      <c r="U16" s="99">
        <f t="shared" si="7"/>
        <v>370867.15878017282</v>
      </c>
      <c r="V16" s="99">
        <f t="shared" ref="V16" si="8">V12-V6+V15</f>
        <v>377639.68048806954</v>
      </c>
      <c r="W16" s="99">
        <v>370444.85851129872</v>
      </c>
      <c r="X16" s="99">
        <f t="shared" ref="X16" si="9">X12-X6+X15</f>
        <v>354174.39220937411</v>
      </c>
      <c r="Y16" s="87"/>
      <c r="Z16" s="99">
        <v>1411307.8725434022</v>
      </c>
      <c r="AA16" s="99">
        <v>1354935.3871093856</v>
      </c>
      <c r="AB16" s="99">
        <v>1384737.2693895707</v>
      </c>
      <c r="AC16" s="99">
        <v>1481086.8557043471</v>
      </c>
      <c r="AD16" s="87"/>
      <c r="AE16" s="87"/>
    </row>
    <row r="18" spans="2:29" ht="12.75" customHeight="1">
      <c r="C18" s="102"/>
      <c r="D18" s="102"/>
      <c r="E18" s="102"/>
      <c r="F18" s="102"/>
      <c r="G18" s="102"/>
      <c r="H18" s="102"/>
      <c r="I18" s="102"/>
      <c r="J18" s="102"/>
      <c r="K18" s="102"/>
      <c r="L18" s="102"/>
      <c r="M18" s="102"/>
      <c r="N18" s="102"/>
      <c r="O18" s="102"/>
      <c r="P18" s="102"/>
      <c r="Q18" s="102"/>
      <c r="R18" s="102"/>
      <c r="S18" s="102"/>
      <c r="T18" s="102"/>
      <c r="U18" s="102"/>
      <c r="V18" s="102"/>
      <c r="W18" s="102"/>
      <c r="X18" s="102"/>
      <c r="Z18" s="102"/>
      <c r="AA18" s="102"/>
      <c r="AB18" s="102"/>
      <c r="AC18" s="102"/>
    </row>
    <row r="20" spans="2:29" ht="18">
      <c r="B20" s="5" t="s">
        <v>131</v>
      </c>
    </row>
    <row r="21" spans="2:29" s="104" customFormat="1" ht="12.75" customHeight="1"/>
    <row r="22" spans="2:29" ht="12.75" customHeight="1">
      <c r="B22" s="90" t="s">
        <v>68</v>
      </c>
      <c r="C22" s="91" t="s">
        <v>49</v>
      </c>
      <c r="D22" s="91" t="s">
        <v>50</v>
      </c>
      <c r="E22" s="91" t="s">
        <v>51</v>
      </c>
      <c r="F22" s="91" t="s">
        <v>52</v>
      </c>
      <c r="G22" s="91" t="s">
        <v>53</v>
      </c>
      <c r="H22" s="91" t="s">
        <v>54</v>
      </c>
      <c r="I22" s="91" t="s">
        <v>55</v>
      </c>
      <c r="J22" s="91" t="s">
        <v>56</v>
      </c>
      <c r="K22" s="91" t="s">
        <v>77</v>
      </c>
      <c r="L22" s="91" t="s">
        <v>120</v>
      </c>
      <c r="M22" s="91" t="s">
        <v>136</v>
      </c>
      <c r="N22" s="91" t="str">
        <f>N4</f>
        <v>Q4 2017</v>
      </c>
      <c r="O22" s="91" t="s">
        <v>161</v>
      </c>
      <c r="P22" s="91" t="s">
        <v>162</v>
      </c>
      <c r="Q22" s="91" t="s">
        <v>164</v>
      </c>
      <c r="R22" s="91" t="s">
        <v>165</v>
      </c>
      <c r="S22" s="91" t="str">
        <f t="shared" ref="S22:T22" si="10">S4</f>
        <v>Q1 2019</v>
      </c>
      <c r="T22" s="91" t="str">
        <f t="shared" si="10"/>
        <v>Q2 2019</v>
      </c>
      <c r="U22" s="91" t="str">
        <f>U4</f>
        <v>Q3 2019</v>
      </c>
      <c r="V22" s="91" t="str">
        <f>V4</f>
        <v>Q4 2019</v>
      </c>
      <c r="W22" s="91" t="s">
        <v>181</v>
      </c>
      <c r="X22" s="92" t="str">
        <f>X4</f>
        <v>Q2 2020</v>
      </c>
      <c r="Z22" s="91" t="s">
        <v>57</v>
      </c>
      <c r="AA22" s="91" t="s">
        <v>139</v>
      </c>
      <c r="AB22" s="91" t="s">
        <v>166</v>
      </c>
      <c r="AC22" s="91" t="s">
        <v>167</v>
      </c>
    </row>
    <row r="23" spans="2:29" ht="12.75" customHeight="1">
      <c r="B23" s="85" t="s">
        <v>107</v>
      </c>
      <c r="C23" s="65">
        <v>0.30839043724792448</v>
      </c>
      <c r="D23" s="65">
        <v>0.360262310689897</v>
      </c>
      <c r="E23" s="65">
        <v>0.35633307108023282</v>
      </c>
      <c r="F23" s="65">
        <v>0.58291301740444124</v>
      </c>
      <c r="G23" s="65">
        <v>0.59775009892781095</v>
      </c>
      <c r="H23" s="65">
        <v>0.56810914074504759</v>
      </c>
      <c r="I23" s="65">
        <v>0.58068550908834149</v>
      </c>
      <c r="J23" s="65">
        <v>0.59368498613037446</v>
      </c>
      <c r="K23" s="65">
        <v>0.58021363070073317</v>
      </c>
      <c r="L23" s="65">
        <v>0.59243035930561161</v>
      </c>
      <c r="M23" s="65">
        <v>0.55400000000000005</v>
      </c>
      <c r="N23" s="65">
        <v>0.562716476991588</v>
      </c>
      <c r="O23" s="65">
        <v>0.54780544595840108</v>
      </c>
      <c r="P23" s="65">
        <v>0.53518833335394955</v>
      </c>
      <c r="Q23" s="65">
        <v>0.41530009181315125</v>
      </c>
      <c r="R23" s="65">
        <v>0.45881722452926821</v>
      </c>
      <c r="S23" s="65">
        <v>0.40701582388969321</v>
      </c>
      <c r="T23" s="121">
        <v>0.45537362619562971</v>
      </c>
      <c r="U23" s="65">
        <v>0.43332624525931673</v>
      </c>
      <c r="V23" s="65">
        <v>0.33886858725947044</v>
      </c>
      <c r="W23" s="65">
        <v>0.43758197275719679</v>
      </c>
      <c r="X23" s="66">
        <v>0.47532257986129672</v>
      </c>
      <c r="Z23" s="65">
        <v>0.58525439220067021</v>
      </c>
      <c r="AA23" s="65">
        <v>0.572380898824708</v>
      </c>
      <c r="AB23" s="65">
        <v>0.48863891778134727</v>
      </c>
      <c r="AC23" s="65">
        <v>0.40885026512725708</v>
      </c>
    </row>
    <row r="24" spans="2:29" ht="12.75" customHeight="1">
      <c r="B24" s="16" t="s">
        <v>129</v>
      </c>
      <c r="C24" s="67">
        <v>0.37035180119349659</v>
      </c>
      <c r="D24" s="67">
        <v>0.31585855994231521</v>
      </c>
      <c r="E24" s="67">
        <v>0.45500871547050481</v>
      </c>
      <c r="F24" s="67">
        <v>0.19205554966698302</v>
      </c>
      <c r="G24" s="67">
        <v>0.1128447946364549</v>
      </c>
      <c r="H24" s="67">
        <v>0.6932126339679171</v>
      </c>
      <c r="I24" s="67">
        <v>0.36998785356125763</v>
      </c>
      <c r="J24" s="67">
        <v>0.38102184709083098</v>
      </c>
      <c r="K24" s="67">
        <v>0.40985181456979708</v>
      </c>
      <c r="L24" s="67">
        <v>0.51093280979229283</v>
      </c>
      <c r="M24" s="67">
        <v>0.44400000000000001</v>
      </c>
      <c r="N24" s="67">
        <v>0.80150613626914402</v>
      </c>
      <c r="O24" s="67">
        <v>0.42345399673617529</v>
      </c>
      <c r="P24" s="67">
        <v>0.26687475156242041</v>
      </c>
      <c r="Q24" s="67">
        <v>0.27125213226515021</v>
      </c>
      <c r="R24" s="67">
        <v>0.41916886801920433</v>
      </c>
      <c r="S24" s="67">
        <v>0.21825702259684582</v>
      </c>
      <c r="T24" s="123">
        <v>0.40877579580071299</v>
      </c>
      <c r="U24" s="67">
        <v>0.37238956362312364</v>
      </c>
      <c r="V24" s="67">
        <v>0.38627510049196723</v>
      </c>
      <c r="W24" s="67">
        <v>0.77872960484946807</v>
      </c>
      <c r="X24" s="68">
        <v>0.46065093767341447</v>
      </c>
      <c r="Z24" s="67">
        <v>0.38479488230700193</v>
      </c>
      <c r="AA24" s="67">
        <v>0.53995791985028696</v>
      </c>
      <c r="AB24" s="67">
        <v>0.34619703795645557</v>
      </c>
      <c r="AC24" s="67">
        <v>0.34597965977676631</v>
      </c>
    </row>
    <row r="25" spans="2:29" ht="12.75" customHeight="1">
      <c r="B25" s="16" t="s">
        <v>108</v>
      </c>
      <c r="C25" s="67">
        <v>1.2126884358719925</v>
      </c>
      <c r="D25" s="67">
        <v>0.80394968084519558</v>
      </c>
      <c r="E25" s="67">
        <v>0.14204150177998076</v>
      </c>
      <c r="F25" s="67">
        <v>0.17629585450332874</v>
      </c>
      <c r="G25" s="67">
        <v>0.31158578535892612</v>
      </c>
      <c r="H25" s="67">
        <v>0.62207277267487593</v>
      </c>
      <c r="I25" s="67">
        <v>0.58571675957765257</v>
      </c>
      <c r="J25" s="67">
        <v>0.49769454101780169</v>
      </c>
      <c r="K25" s="67">
        <v>0.52144699946029116</v>
      </c>
      <c r="L25" s="67">
        <v>0.51361329808613365</v>
      </c>
      <c r="M25" s="67">
        <v>0.53300000000000003</v>
      </c>
      <c r="N25" s="67">
        <v>0.42142972582826199</v>
      </c>
      <c r="O25" s="67">
        <v>0.52264510917720131</v>
      </c>
      <c r="P25" s="67">
        <v>0.52247927120266835</v>
      </c>
      <c r="Q25" s="67">
        <v>0.46994439989691855</v>
      </c>
      <c r="R25" s="67">
        <v>0.47508454283662571</v>
      </c>
      <c r="S25" s="67">
        <v>0.44474711407478118</v>
      </c>
      <c r="T25" s="123">
        <v>0.40116393231699304</v>
      </c>
      <c r="U25" s="67">
        <v>0.35286124578673755</v>
      </c>
      <c r="V25" s="67">
        <v>0.50462011437800403</v>
      </c>
      <c r="W25" s="67">
        <v>0.35062337573924668</v>
      </c>
      <c r="X25" s="68">
        <v>0.57323072994764557</v>
      </c>
      <c r="Z25" s="67">
        <v>0.50277215388976382</v>
      </c>
      <c r="AA25" s="67">
        <v>0.49571147229607398</v>
      </c>
      <c r="AB25" s="67">
        <v>0.49736120399571726</v>
      </c>
      <c r="AC25" s="67">
        <v>0.42485511496263145</v>
      </c>
    </row>
    <row r="26" spans="2:29" ht="12.75" customHeight="1">
      <c r="B26" s="16" t="s">
        <v>109</v>
      </c>
      <c r="C26" s="67">
        <v>0.47195237909950727</v>
      </c>
      <c r="D26" s="67">
        <v>0.47016868214283281</v>
      </c>
      <c r="E26" s="67">
        <v>0.28176965705932222</v>
      </c>
      <c r="F26" s="67">
        <v>4.5350848106202657E-2</v>
      </c>
      <c r="G26" s="67">
        <v>0.32199557829470876</v>
      </c>
      <c r="H26" s="67">
        <v>0.73584630590279587</v>
      </c>
      <c r="I26" s="67">
        <v>0.50059373731091616</v>
      </c>
      <c r="J26" s="67">
        <v>0.4419329904000644</v>
      </c>
      <c r="K26" s="67">
        <v>0.51520048558731779</v>
      </c>
      <c r="L26" s="67">
        <v>0.52035477318056311</v>
      </c>
      <c r="M26" s="67">
        <v>0.40300000000000002</v>
      </c>
      <c r="N26" s="67">
        <v>0.49682370345843502</v>
      </c>
      <c r="O26" s="67">
        <v>0.52071442719409144</v>
      </c>
      <c r="P26" s="67">
        <v>0.55656943431972583</v>
      </c>
      <c r="Q26" s="67">
        <v>0.46941072997875805</v>
      </c>
      <c r="R26" s="67">
        <v>0.40908839307420175</v>
      </c>
      <c r="S26" s="67">
        <v>0.47210358746611497</v>
      </c>
      <c r="T26" s="123">
        <v>0.45961676237678051</v>
      </c>
      <c r="U26" s="67">
        <v>0.46141737142395184</v>
      </c>
      <c r="V26" s="67">
        <v>0.45864558234485286</v>
      </c>
      <c r="W26" s="67">
        <v>0.47872864849040242</v>
      </c>
      <c r="X26" s="68">
        <v>0.62122431761672048</v>
      </c>
      <c r="Z26" s="67">
        <v>0.49764901034136683</v>
      </c>
      <c r="AA26" s="67">
        <v>0.48363939579544801</v>
      </c>
      <c r="AB26" s="67">
        <v>0.48829637639570983</v>
      </c>
      <c r="AC26" s="67">
        <v>0.46283904772342621</v>
      </c>
    </row>
    <row r="27" spans="2:29" ht="12.75" customHeight="1">
      <c r="B27" s="16" t="s">
        <v>110</v>
      </c>
      <c r="C27" s="67">
        <v>0.50538763447623303</v>
      </c>
      <c r="D27" s="67">
        <v>0.61589170741063304</v>
      </c>
      <c r="E27" s="67">
        <v>0.61105517391540087</v>
      </c>
      <c r="F27" s="67">
        <v>0.52045886666591867</v>
      </c>
      <c r="G27" s="67">
        <v>0.75304597736366952</v>
      </c>
      <c r="H27" s="67">
        <v>0.98375426948857103</v>
      </c>
      <c r="I27" s="67">
        <v>0.8360750443724102</v>
      </c>
      <c r="J27" s="67">
        <v>0.83955293376008944</v>
      </c>
      <c r="K27" s="67">
        <v>0.60704010048374413</v>
      </c>
      <c r="L27" s="67">
        <v>0.54300610531132976</v>
      </c>
      <c r="M27" s="67">
        <v>0.159</v>
      </c>
      <c r="N27" s="67">
        <v>0.63507548167960903</v>
      </c>
      <c r="O27" s="67">
        <v>-2.9052072644707369E-2</v>
      </c>
      <c r="P27" s="67">
        <v>0.26600226672117316</v>
      </c>
      <c r="Q27" s="67">
        <v>0.65827781753181913</v>
      </c>
      <c r="R27" s="67">
        <v>0.59500369597181979</v>
      </c>
      <c r="S27" s="67">
        <v>0.44557728288812209</v>
      </c>
      <c r="T27" s="123">
        <v>0.36540098256189441</v>
      </c>
      <c r="U27" s="67">
        <v>0.62323908304268882</v>
      </c>
      <c r="V27" s="67">
        <v>0.40233484822543297</v>
      </c>
      <c r="W27" s="67">
        <v>0.59328303179709252</v>
      </c>
      <c r="X27" s="68">
        <v>0.9343828661152429</v>
      </c>
      <c r="Z27" s="67">
        <v>0.84998874198795837</v>
      </c>
      <c r="AA27" s="67">
        <v>0.490244827270581</v>
      </c>
      <c r="AB27" s="67">
        <v>0.3910862347392865</v>
      </c>
      <c r="AC27" s="67">
        <v>0.45761599271657699</v>
      </c>
    </row>
    <row r="28" spans="2:29" ht="12.75" customHeight="1">
      <c r="B28" s="16" t="s">
        <v>111</v>
      </c>
      <c r="C28" s="67">
        <v>0.75171895580795545</v>
      </c>
      <c r="D28" s="67">
        <v>0.65944166530315951</v>
      </c>
      <c r="E28" s="67">
        <v>1.7036852752702847</v>
      </c>
      <c r="F28" s="67">
        <v>1.4620546619376054</v>
      </c>
      <c r="G28" s="67">
        <v>0.83224204874129604</v>
      </c>
      <c r="H28" s="67">
        <v>0.39826757563210852</v>
      </c>
      <c r="I28" s="67">
        <v>0.84480983544206101</v>
      </c>
      <c r="J28" s="67">
        <v>0.39405961544606444</v>
      </c>
      <c r="K28" s="67">
        <v>0.54496225623309524</v>
      </c>
      <c r="L28" s="67">
        <v>0.47459074031497506</v>
      </c>
      <c r="M28" s="67">
        <v>0.39</v>
      </c>
      <c r="N28" s="67">
        <v>-7.9013479098730105E-2</v>
      </c>
      <c r="O28" s="67">
        <v>0.31051304212013098</v>
      </c>
      <c r="P28" s="67">
        <v>0.79393219465091192</v>
      </c>
      <c r="Q28" s="67">
        <v>0.94109612012157551</v>
      </c>
      <c r="R28" s="67">
        <v>0.28866787743869093</v>
      </c>
      <c r="S28" s="67">
        <v>0.51277010014449353</v>
      </c>
      <c r="T28" s="123">
        <v>0.49373100540186843</v>
      </c>
      <c r="U28" s="67">
        <v>0.72397759447368026</v>
      </c>
      <c r="V28" s="67">
        <v>0.6617804163940062</v>
      </c>
      <c r="W28" s="67">
        <v>0.7029529860279955</v>
      </c>
      <c r="X28" s="68">
        <v>1.1252399545854819</v>
      </c>
      <c r="Z28" s="67">
        <v>0.60240182029274103</v>
      </c>
      <c r="AA28" s="67">
        <v>0.35889755348338098</v>
      </c>
      <c r="AB28" s="67">
        <v>0.57859957935434081</v>
      </c>
      <c r="AC28" s="67">
        <v>0.60087052638028682</v>
      </c>
    </row>
    <row r="29" spans="2:29" ht="12.75" customHeight="1">
      <c r="B29" s="27" t="s">
        <v>112</v>
      </c>
      <c r="C29" s="67">
        <v>0.40276745492370053</v>
      </c>
      <c r="D29" s="67">
        <v>1.0369816282869073</v>
      </c>
      <c r="E29" s="67">
        <v>0.72654417675747041</v>
      </c>
      <c r="F29" s="67">
        <v>1.7127894387275764</v>
      </c>
      <c r="G29" s="67">
        <v>1.7335458662003664</v>
      </c>
      <c r="H29" s="67">
        <v>0.83178680727653687</v>
      </c>
      <c r="I29" s="67">
        <v>1.6966009205130779</v>
      </c>
      <c r="J29" s="67">
        <v>1.645002703750345</v>
      </c>
      <c r="K29" s="67">
        <v>1.2848240417591907</v>
      </c>
      <c r="L29" s="67">
        <v>0.61509591188747403</v>
      </c>
      <c r="M29" s="67">
        <v>0.38700000000000001</v>
      </c>
      <c r="N29" s="67">
        <v>-0.20410588634069099</v>
      </c>
      <c r="O29" s="67">
        <v>-6.4008403566353997E-2</v>
      </c>
      <c r="P29" s="67">
        <v>9.8279126127472652E-2</v>
      </c>
      <c r="Q29" s="67">
        <v>0.3780060005490789</v>
      </c>
      <c r="R29" s="67">
        <v>0.50870346344445883</v>
      </c>
      <c r="S29" s="67">
        <v>0.28617013832182719</v>
      </c>
      <c r="T29" s="123">
        <v>0.20216306011869697</v>
      </c>
      <c r="U29" s="67">
        <v>0.31660479416058157</v>
      </c>
      <c r="V29" s="67">
        <v>0.63540544747061589</v>
      </c>
      <c r="W29" s="67">
        <v>0.46108443333494159</v>
      </c>
      <c r="X29" s="68">
        <v>0.58028583386872978</v>
      </c>
      <c r="Z29" s="67">
        <v>1.4681773455890832</v>
      </c>
      <c r="AA29" s="67">
        <v>0.53782602525481504</v>
      </c>
      <c r="AB29" s="67">
        <v>0.23618239872081695</v>
      </c>
      <c r="AC29" s="67">
        <v>0.35934533364755461</v>
      </c>
    </row>
    <row r="30" spans="2:29" ht="12.75" customHeight="1" thickBot="1">
      <c r="B30" s="55" t="s">
        <v>98</v>
      </c>
      <c r="C30" s="55">
        <v>0.49764734936843813</v>
      </c>
      <c r="D30" s="55">
        <v>0.52820687646927511</v>
      </c>
      <c r="E30" s="55">
        <v>0.50240312303725199</v>
      </c>
      <c r="F30" s="55">
        <v>0.51386854115771052</v>
      </c>
      <c r="G30" s="55">
        <v>0.53974645341228866</v>
      </c>
      <c r="H30" s="55">
        <v>0.70104470486894011</v>
      </c>
      <c r="I30" s="55">
        <v>0.67611264712726205</v>
      </c>
      <c r="J30" s="55">
        <v>0.61802483812984987</v>
      </c>
      <c r="K30" s="55">
        <v>0.57822504843268419</v>
      </c>
      <c r="L30" s="55">
        <v>0.54204802829978871</v>
      </c>
      <c r="M30" s="55">
        <v>0.43</v>
      </c>
      <c r="N30" s="55">
        <v>0.50336066598657603</v>
      </c>
      <c r="O30" s="55">
        <v>0.39668673846667429</v>
      </c>
      <c r="P30" s="55">
        <v>0.45025335953017631</v>
      </c>
      <c r="Q30" s="55">
        <v>0.46450921451542043</v>
      </c>
      <c r="R30" s="55">
        <v>0.45298627074662923</v>
      </c>
      <c r="S30" s="55">
        <v>0.39808293369246711</v>
      </c>
      <c r="T30" s="124">
        <v>0.41901084501877844</v>
      </c>
      <c r="U30" s="55">
        <v>0.45875551099211731</v>
      </c>
      <c r="V30" s="55">
        <v>0.45789297685484215</v>
      </c>
      <c r="W30" s="55">
        <v>0.55214434423921532</v>
      </c>
      <c r="X30" s="56">
        <v>0.62764465887056908</v>
      </c>
      <c r="Z30" s="55">
        <v>0.63279545093929679</v>
      </c>
      <c r="AA30" s="55">
        <v>0.51443161584810004</v>
      </c>
      <c r="AB30" s="55">
        <v>0.44154176053658967</v>
      </c>
      <c r="AC30" s="55">
        <v>0.434998704984211</v>
      </c>
    </row>
  </sheetData>
  <conditionalFormatting sqref="X12">
    <cfRule type="containsBlanks" dxfId="38" priority="3">
      <formula>LEN(TRIM(X12))=0</formula>
    </cfRule>
  </conditionalFormatting>
  <conditionalFormatting sqref="X7:X11">
    <cfRule type="containsBlanks" dxfId="37" priority="4">
      <formula>LEN(TRIM(X7))=0</formula>
    </cfRule>
  </conditionalFormatting>
  <conditionalFormatting sqref="X5:X6">
    <cfRule type="containsBlanks" dxfId="36" priority="2">
      <formula>LEN(TRIM(X5))=0</formula>
    </cfRule>
  </conditionalFormatting>
  <conditionalFormatting sqref="X23:X30">
    <cfRule type="containsBlanks" dxfId="35" priority="1">
      <formula>LEN(TRIM(X23))=0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showGridLines="0" topLeftCell="B1" zoomScale="115" zoomScaleNormal="115" workbookViewId="0">
      <selection activeCell="B1" sqref="B1"/>
    </sheetView>
  </sheetViews>
  <sheetFormatPr baseColWidth="10" defaultRowHeight="15"/>
  <cols>
    <col min="1" max="1" width="3.42578125" customWidth="1"/>
    <col min="2" max="2" width="32.140625" bestFit="1" customWidth="1"/>
    <col min="8" max="9" width="11.42578125" customWidth="1"/>
  </cols>
  <sheetData>
    <row r="1" spans="2:9" ht="18">
      <c r="B1" s="5" t="s">
        <v>140</v>
      </c>
    </row>
    <row r="3" spans="2:9" ht="27.75">
      <c r="B3" s="138" t="s">
        <v>153</v>
      </c>
      <c r="C3" s="146" t="s">
        <v>156</v>
      </c>
      <c r="D3" s="146" t="s">
        <v>175</v>
      </c>
      <c r="E3" s="146" t="s">
        <v>163</v>
      </c>
      <c r="F3" s="146" t="s">
        <v>176</v>
      </c>
      <c r="G3" s="146" t="s">
        <v>173</v>
      </c>
      <c r="H3" s="146" t="s">
        <v>180</v>
      </c>
      <c r="I3" s="147" t="s">
        <v>183</v>
      </c>
    </row>
    <row r="4" spans="2:9">
      <c r="B4" s="131" t="s">
        <v>141</v>
      </c>
      <c r="C4" s="133">
        <v>972</v>
      </c>
      <c r="D4" s="133">
        <v>896.51099999999997</v>
      </c>
      <c r="E4" s="133">
        <v>907.38</v>
      </c>
      <c r="F4" s="133">
        <v>920.12</v>
      </c>
      <c r="G4" s="133">
        <v>973.31700000000001</v>
      </c>
      <c r="H4" s="133">
        <v>697.27443232120402</v>
      </c>
      <c r="I4" s="139">
        <v>674.19094959680001</v>
      </c>
    </row>
    <row r="5" spans="2:9">
      <c r="B5" s="131" t="s">
        <v>142</v>
      </c>
      <c r="C5" s="133">
        <v>279</v>
      </c>
      <c r="D5" s="133">
        <v>276.66199999999998</v>
      </c>
      <c r="E5" s="133">
        <v>272.56299999999999</v>
      </c>
      <c r="F5" s="133">
        <v>262</v>
      </c>
      <c r="G5" s="133">
        <v>291.67899999999997</v>
      </c>
      <c r="H5" s="133">
        <v>322.97080071941582</v>
      </c>
      <c r="I5" s="139">
        <v>283.16379440190002</v>
      </c>
    </row>
    <row r="6" spans="2:9">
      <c r="B6" s="131" t="s">
        <v>143</v>
      </c>
      <c r="C6" s="133">
        <v>130</v>
      </c>
      <c r="D6" s="133">
        <v>121.663</v>
      </c>
      <c r="E6" s="133">
        <v>124.479</v>
      </c>
      <c r="F6" s="133">
        <v>100.51</v>
      </c>
      <c r="G6" s="133">
        <v>118.544</v>
      </c>
      <c r="H6" s="133">
        <v>120.02780295014711</v>
      </c>
      <c r="I6" s="139">
        <v>123.90431714979999</v>
      </c>
    </row>
    <row r="7" spans="2:9">
      <c r="B7" s="131" t="s">
        <v>144</v>
      </c>
      <c r="C7" s="133">
        <v>34</v>
      </c>
      <c r="D7" s="133">
        <v>33.664000000000001</v>
      </c>
      <c r="E7" s="133">
        <v>33.518999999999998</v>
      </c>
      <c r="F7" s="133">
        <v>34.68</v>
      </c>
      <c r="G7" s="133">
        <v>36.021000000000001</v>
      </c>
      <c r="H7" s="133">
        <v>37.426828558921919</v>
      </c>
      <c r="I7" s="139">
        <v>37.021070582790003</v>
      </c>
    </row>
    <row r="8" spans="2:9">
      <c r="B8" s="131" t="s">
        <v>145</v>
      </c>
      <c r="C8" s="133">
        <v>-233</v>
      </c>
      <c r="D8" s="133">
        <v>-224.79300000000001</v>
      </c>
      <c r="E8" s="133">
        <v>-224.285</v>
      </c>
      <c r="F8" s="133">
        <v>-209.38</v>
      </c>
      <c r="G8" s="133">
        <v>-234.15199999999999</v>
      </c>
      <c r="H8" s="133">
        <v>-136.32381828369725</v>
      </c>
      <c r="I8" s="139">
        <v>-132.1850127962</v>
      </c>
    </row>
    <row r="9" spans="2:9">
      <c r="B9" s="131" t="s">
        <v>146</v>
      </c>
      <c r="C9" s="134">
        <v>-41</v>
      </c>
      <c r="D9" s="134">
        <v>-87.96</v>
      </c>
      <c r="E9" s="134">
        <v>-98.061000000000007</v>
      </c>
      <c r="F9" s="134">
        <v>-120.556</v>
      </c>
      <c r="G9" s="134">
        <v>-120.723</v>
      </c>
      <c r="H9" s="134">
        <v>-104.49282133819204</v>
      </c>
      <c r="I9" s="140">
        <v>-60.505962218900002</v>
      </c>
    </row>
    <row r="10" spans="2:9" ht="15.75" thickBot="1">
      <c r="B10" s="132" t="s">
        <v>154</v>
      </c>
      <c r="C10" s="135">
        <f t="shared" ref="C10:H10" si="0">SUM(C4:C9)</f>
        <v>1141</v>
      </c>
      <c r="D10" s="135">
        <f t="shared" si="0"/>
        <v>1015.7469999999998</v>
      </c>
      <c r="E10" s="135">
        <f t="shared" si="0"/>
        <v>1015.5949999999999</v>
      </c>
      <c r="F10" s="135">
        <f t="shared" si="0"/>
        <v>987.3739999999998</v>
      </c>
      <c r="G10" s="135">
        <f t="shared" si="0"/>
        <v>1064.6860000000001</v>
      </c>
      <c r="H10" s="135">
        <f t="shared" si="0"/>
        <v>936.88322492779957</v>
      </c>
      <c r="I10" s="141">
        <f t="shared" ref="I10" si="1">SUM(I4:I9)</f>
        <v>925.58915671619013</v>
      </c>
    </row>
    <row r="11" spans="2:9">
      <c r="B11" s="131" t="s">
        <v>147</v>
      </c>
      <c r="C11" s="134">
        <v>222</v>
      </c>
      <c r="D11" s="134">
        <v>246.85599999999999</v>
      </c>
      <c r="E11" s="134">
        <v>253.756</v>
      </c>
      <c r="F11" s="134">
        <v>250.98699999999999</v>
      </c>
      <c r="G11" s="134">
        <v>257.11799999999999</v>
      </c>
      <c r="H11" s="134">
        <v>213.45258999999999</v>
      </c>
      <c r="I11" s="140">
        <v>205.29774800000001</v>
      </c>
    </row>
    <row r="12" spans="2:9" ht="15.75" thickBot="1">
      <c r="B12" s="31" t="s">
        <v>155</v>
      </c>
      <c r="C12" s="136">
        <f t="shared" ref="C12:H12" si="2">C10+C11</f>
        <v>1363</v>
      </c>
      <c r="D12" s="136">
        <f t="shared" si="2"/>
        <v>1262.6029999999998</v>
      </c>
      <c r="E12" s="136">
        <f t="shared" si="2"/>
        <v>1269.3509999999999</v>
      </c>
      <c r="F12" s="136">
        <f t="shared" si="2"/>
        <v>1238.3609999999999</v>
      </c>
      <c r="G12" s="136">
        <f t="shared" si="2"/>
        <v>1321.8040000000001</v>
      </c>
      <c r="H12" s="136">
        <f t="shared" si="2"/>
        <v>1150.3358149277997</v>
      </c>
      <c r="I12" s="142">
        <f t="shared" ref="I12" si="3">I10+I11</f>
        <v>1130.8869047161902</v>
      </c>
    </row>
    <row r="13" spans="2:9">
      <c r="B13" s="131" t="s">
        <v>148</v>
      </c>
      <c r="C13" s="133">
        <v>1585</v>
      </c>
      <c r="D13" s="133">
        <v>1630</v>
      </c>
      <c r="E13" s="133">
        <v>1624.1869999999999</v>
      </c>
      <c r="F13" s="133">
        <v>1638.8710000000001</v>
      </c>
      <c r="G13" s="133">
        <v>1684.568</v>
      </c>
      <c r="H13" s="133">
        <v>1731.4689638804878</v>
      </c>
      <c r="I13" s="139">
        <v>1722.9107082737</v>
      </c>
    </row>
    <row r="14" spans="2:9">
      <c r="B14" s="131" t="s">
        <v>149</v>
      </c>
      <c r="C14" s="133">
        <v>410</v>
      </c>
      <c r="D14" s="133">
        <v>416</v>
      </c>
      <c r="E14" s="133">
        <v>409.12799999999999</v>
      </c>
      <c r="F14" s="133">
        <v>416.18599999999998</v>
      </c>
      <c r="G14" s="133">
        <v>415.89800000000002</v>
      </c>
      <c r="H14" s="133">
        <v>418.85668327772919</v>
      </c>
      <c r="I14" s="139">
        <v>411.20678500000002</v>
      </c>
    </row>
    <row r="15" spans="2:9">
      <c r="B15" s="131" t="s">
        <v>150</v>
      </c>
      <c r="C15" s="133">
        <v>21</v>
      </c>
      <c r="D15" s="133">
        <v>28</v>
      </c>
      <c r="E15" s="133">
        <v>33.793999999999997</v>
      </c>
      <c r="F15" s="133">
        <v>35.945999999999998</v>
      </c>
      <c r="G15" s="133">
        <v>43.741999999999997</v>
      </c>
      <c r="H15" s="133">
        <v>36.632227224331942</v>
      </c>
      <c r="I15" s="139">
        <v>21.0141751290959</v>
      </c>
    </row>
    <row r="16" spans="2:9" ht="15.75" thickBot="1">
      <c r="B16" s="31" t="s">
        <v>151</v>
      </c>
      <c r="C16" s="136">
        <f t="shared" ref="C16:H16" si="4">SUM(C13:C15)</f>
        <v>2016</v>
      </c>
      <c r="D16" s="136">
        <f t="shared" si="4"/>
        <v>2074</v>
      </c>
      <c r="E16" s="136">
        <f t="shared" si="4"/>
        <v>2067.1089999999999</v>
      </c>
      <c r="F16" s="136">
        <f t="shared" si="4"/>
        <v>2091.0030000000002</v>
      </c>
      <c r="G16" s="136">
        <f t="shared" si="4"/>
        <v>2144.2080000000001</v>
      </c>
      <c r="H16" s="136">
        <f t="shared" si="4"/>
        <v>2186.9578743825491</v>
      </c>
      <c r="I16" s="142">
        <f t="shared" ref="I16" si="5">SUM(I13:I15)</f>
        <v>2155.1316684027956</v>
      </c>
    </row>
    <row r="17" spans="2:9" ht="15.75" thickBot="1">
      <c r="B17" s="46" t="s">
        <v>152</v>
      </c>
      <c r="C17" s="137">
        <f t="shared" ref="C17:G17" si="6">C16/C12</f>
        <v>1.4790902421129861</v>
      </c>
      <c r="D17" s="137">
        <f t="shared" si="6"/>
        <v>1.6426382639673756</v>
      </c>
      <c r="E17" s="149">
        <f t="shared" si="6"/>
        <v>1.6284770721415907</v>
      </c>
      <c r="F17" s="149">
        <f t="shared" si="6"/>
        <v>1.6885245901639347</v>
      </c>
      <c r="G17" s="149">
        <f t="shared" si="6"/>
        <v>1.6221830165440565</v>
      </c>
      <c r="H17" s="149">
        <f>H16/H12</f>
        <v>1.9011473397616614</v>
      </c>
      <c r="I17" s="148">
        <f>I16/I12</f>
        <v>1.9057004369005865</v>
      </c>
    </row>
    <row r="21" spans="2:9" ht="15" customHeight="1">
      <c r="B21" s="158" t="s">
        <v>174</v>
      </c>
      <c r="C21" s="158"/>
      <c r="D21" s="158"/>
      <c r="E21" s="158"/>
      <c r="F21" s="158"/>
      <c r="G21" s="158"/>
      <c r="H21" s="158"/>
      <c r="I21" s="158"/>
    </row>
    <row r="22" spans="2:9">
      <c r="B22" s="158"/>
      <c r="C22" s="158"/>
      <c r="D22" s="158"/>
      <c r="E22" s="158"/>
      <c r="F22" s="158"/>
      <c r="G22" s="158"/>
      <c r="H22" s="158"/>
      <c r="I22" s="158"/>
    </row>
    <row r="23" spans="2:9" ht="15" customHeight="1">
      <c r="B23" s="158" t="s">
        <v>178</v>
      </c>
      <c r="C23" s="158"/>
      <c r="D23" s="158"/>
      <c r="E23" s="158"/>
      <c r="F23" s="158"/>
      <c r="G23" s="158"/>
      <c r="H23" s="158"/>
      <c r="I23" s="158"/>
    </row>
    <row r="24" spans="2:9">
      <c r="B24" s="158"/>
      <c r="C24" s="158"/>
      <c r="D24" s="158"/>
      <c r="E24" s="158"/>
      <c r="F24" s="158"/>
      <c r="G24" s="158"/>
      <c r="H24" s="158"/>
      <c r="I24" s="158"/>
    </row>
    <row r="25" spans="2:9" ht="15" customHeight="1">
      <c r="B25" s="158" t="s">
        <v>177</v>
      </c>
      <c r="C25" s="158"/>
      <c r="D25" s="158"/>
      <c r="E25" s="158"/>
      <c r="F25" s="158"/>
      <c r="G25" s="158"/>
      <c r="H25" s="158"/>
      <c r="I25" s="158"/>
    </row>
    <row r="26" spans="2:9">
      <c r="B26" s="158"/>
      <c r="C26" s="158"/>
      <c r="D26" s="158"/>
      <c r="E26" s="158"/>
      <c r="F26" s="158"/>
      <c r="G26" s="158"/>
      <c r="H26" s="158"/>
      <c r="I26" s="158"/>
    </row>
    <row r="27" spans="2:9" ht="15" customHeight="1">
      <c r="B27" s="158" t="s">
        <v>179</v>
      </c>
      <c r="C27" s="158"/>
      <c r="D27" s="158"/>
      <c r="E27" s="158"/>
      <c r="F27" s="158"/>
      <c r="G27" s="158"/>
      <c r="H27" s="158"/>
      <c r="I27" s="158"/>
    </row>
    <row r="28" spans="2:9">
      <c r="B28" s="158"/>
      <c r="C28" s="158"/>
      <c r="D28" s="158"/>
      <c r="E28" s="158"/>
      <c r="F28" s="158"/>
      <c r="G28" s="158"/>
      <c r="H28" s="158"/>
      <c r="I28" s="158"/>
    </row>
    <row r="29" spans="2:9">
      <c r="B29" s="158"/>
      <c r="C29" s="158"/>
      <c r="D29" s="158"/>
      <c r="E29" s="158"/>
      <c r="F29" s="158"/>
      <c r="G29" s="158"/>
      <c r="H29" s="158"/>
      <c r="I29" s="158"/>
    </row>
  </sheetData>
  <mergeCells count="4">
    <mergeCell ref="B21:I22"/>
    <mergeCell ref="B25:I26"/>
    <mergeCell ref="B23:I24"/>
    <mergeCell ref="B27:I29"/>
  </mergeCells>
  <conditionalFormatting sqref="C13:C15">
    <cfRule type="containsBlanks" dxfId="34" priority="61">
      <formula>LEN(TRIM(C13))=0</formula>
    </cfRule>
  </conditionalFormatting>
  <conditionalFormatting sqref="C16">
    <cfRule type="containsBlanks" dxfId="33" priority="60">
      <formula>LEN(TRIM(C16))=0</formula>
    </cfRule>
  </conditionalFormatting>
  <conditionalFormatting sqref="C4:C10">
    <cfRule type="containsBlanks" dxfId="32" priority="64">
      <formula>LEN(TRIM(C4))=0</formula>
    </cfRule>
  </conditionalFormatting>
  <conditionalFormatting sqref="C11">
    <cfRule type="containsBlanks" dxfId="31" priority="63">
      <formula>LEN(TRIM(C11))=0</formula>
    </cfRule>
  </conditionalFormatting>
  <conditionalFormatting sqref="C12">
    <cfRule type="containsBlanks" dxfId="30" priority="62">
      <formula>LEN(TRIM(C12))=0</formula>
    </cfRule>
  </conditionalFormatting>
  <conditionalFormatting sqref="D4:D10">
    <cfRule type="containsBlanks" dxfId="29" priority="47">
      <formula>LEN(TRIM(D4))=0</formula>
    </cfRule>
  </conditionalFormatting>
  <conditionalFormatting sqref="D11">
    <cfRule type="containsBlanks" dxfId="28" priority="46">
      <formula>LEN(TRIM(D11))=0</formula>
    </cfRule>
  </conditionalFormatting>
  <conditionalFormatting sqref="D12">
    <cfRule type="containsBlanks" dxfId="27" priority="45">
      <formula>LEN(TRIM(D12))=0</formula>
    </cfRule>
  </conditionalFormatting>
  <conditionalFormatting sqref="F11">
    <cfRule type="containsBlanks" dxfId="26" priority="24">
      <formula>LEN(TRIM(F11))=0</formula>
    </cfRule>
  </conditionalFormatting>
  <conditionalFormatting sqref="F12">
    <cfRule type="containsBlanks" dxfId="25" priority="23">
      <formula>LEN(TRIM(F12))=0</formula>
    </cfRule>
  </conditionalFormatting>
  <conditionalFormatting sqref="F4:F10">
    <cfRule type="containsBlanks" dxfId="24" priority="25">
      <formula>LEN(TRIM(F4))=0</formula>
    </cfRule>
  </conditionalFormatting>
  <conditionalFormatting sqref="E13:E15">
    <cfRule type="containsBlanks" dxfId="23" priority="34">
      <formula>LEN(TRIM(E13))=0</formula>
    </cfRule>
  </conditionalFormatting>
  <conditionalFormatting sqref="E16">
    <cfRule type="containsBlanks" dxfId="22" priority="33">
      <formula>LEN(TRIM(E16))=0</formula>
    </cfRule>
  </conditionalFormatting>
  <conditionalFormatting sqref="E4:E10">
    <cfRule type="containsBlanks" dxfId="21" priority="37">
      <formula>LEN(TRIM(E4))=0</formula>
    </cfRule>
  </conditionalFormatting>
  <conditionalFormatting sqref="E11">
    <cfRule type="containsBlanks" dxfId="20" priority="36">
      <formula>LEN(TRIM(E11))=0</formula>
    </cfRule>
  </conditionalFormatting>
  <conditionalFormatting sqref="E12">
    <cfRule type="containsBlanks" dxfId="19" priority="35">
      <formula>LEN(TRIM(E12))=0</formula>
    </cfRule>
  </conditionalFormatting>
  <conditionalFormatting sqref="D13:D15">
    <cfRule type="containsBlanks" dxfId="18" priority="32">
      <formula>LEN(TRIM(D13))=0</formula>
    </cfRule>
  </conditionalFormatting>
  <conditionalFormatting sqref="D16">
    <cfRule type="containsBlanks" dxfId="17" priority="31">
      <formula>LEN(TRIM(D16))=0</formula>
    </cfRule>
  </conditionalFormatting>
  <conditionalFormatting sqref="G16">
    <cfRule type="containsBlanks" dxfId="16" priority="11">
      <formula>LEN(TRIM(G16))=0</formula>
    </cfRule>
  </conditionalFormatting>
  <conditionalFormatting sqref="F13:F15">
    <cfRule type="containsBlanks" dxfId="15" priority="22">
      <formula>LEN(TRIM(F13))=0</formula>
    </cfRule>
  </conditionalFormatting>
  <conditionalFormatting sqref="F16">
    <cfRule type="containsBlanks" dxfId="14" priority="21">
      <formula>LEN(TRIM(F16))=0</formula>
    </cfRule>
  </conditionalFormatting>
  <conditionalFormatting sqref="G4:G10">
    <cfRule type="containsBlanks" dxfId="13" priority="15">
      <formula>LEN(TRIM(G4))=0</formula>
    </cfRule>
  </conditionalFormatting>
  <conditionalFormatting sqref="G11">
    <cfRule type="containsBlanks" dxfId="12" priority="14">
      <formula>LEN(TRIM(G11))=0</formula>
    </cfRule>
  </conditionalFormatting>
  <conditionalFormatting sqref="G13:G15">
    <cfRule type="containsBlanks" dxfId="11" priority="12">
      <formula>LEN(TRIM(G13))=0</formula>
    </cfRule>
  </conditionalFormatting>
  <conditionalFormatting sqref="G12">
    <cfRule type="containsBlanks" dxfId="10" priority="13">
      <formula>LEN(TRIM(G12))=0</formula>
    </cfRule>
  </conditionalFormatting>
  <conditionalFormatting sqref="I16">
    <cfRule type="containsBlanks" dxfId="9" priority="6">
      <formula>LEN(TRIM(I16))=0</formula>
    </cfRule>
  </conditionalFormatting>
  <conditionalFormatting sqref="I4:I10">
    <cfRule type="containsBlanks" dxfId="8" priority="10">
      <formula>LEN(TRIM(I4))=0</formula>
    </cfRule>
  </conditionalFormatting>
  <conditionalFormatting sqref="I11">
    <cfRule type="containsBlanks" dxfId="7" priority="9">
      <formula>LEN(TRIM(I11))=0</formula>
    </cfRule>
  </conditionalFormatting>
  <conditionalFormatting sqref="I13:I15">
    <cfRule type="containsBlanks" dxfId="6" priority="7">
      <formula>LEN(TRIM(I13))=0</formula>
    </cfRule>
  </conditionalFormatting>
  <conditionalFormatting sqref="I12">
    <cfRule type="containsBlanks" dxfId="5" priority="8">
      <formula>LEN(TRIM(I12))=0</formula>
    </cfRule>
  </conditionalFormatting>
  <conditionalFormatting sqref="H11">
    <cfRule type="containsBlanks" dxfId="4" priority="4">
      <formula>LEN(TRIM(H11))=0</formula>
    </cfRule>
  </conditionalFormatting>
  <conditionalFormatting sqref="H12">
    <cfRule type="containsBlanks" dxfId="3" priority="3">
      <formula>LEN(TRIM(H12))=0</formula>
    </cfRule>
  </conditionalFormatting>
  <conditionalFormatting sqref="H4:H10">
    <cfRule type="containsBlanks" dxfId="2" priority="5">
      <formula>LEN(TRIM(H4))=0</formula>
    </cfRule>
  </conditionalFormatting>
  <conditionalFormatting sqref="H13:H15">
    <cfRule type="containsBlanks" dxfId="1" priority="2">
      <formula>LEN(TRIM(H13))=0</formula>
    </cfRule>
  </conditionalFormatting>
  <conditionalFormatting sqref="H16">
    <cfRule type="containsBlanks" dxfId="0" priority="1">
      <formula>LEN(TRIM(H16))=0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showGridLines="0" topLeftCell="A2" zoomScaleNormal="100" workbookViewId="0">
      <selection activeCell="A2" sqref="A2"/>
    </sheetView>
  </sheetViews>
  <sheetFormatPr baseColWidth="10" defaultColWidth="11.42578125" defaultRowHeight="16.5"/>
  <cols>
    <col min="1" max="1" width="3.5703125" style="106" customWidth="1"/>
    <col min="2" max="2" width="170.5703125" style="106" bestFit="1" customWidth="1"/>
    <col min="3" max="16384" width="11.42578125" style="106"/>
  </cols>
  <sheetData>
    <row r="2" spans="2:2">
      <c r="B2" s="105" t="s">
        <v>133</v>
      </c>
    </row>
    <row r="4" spans="2:2" ht="247.5">
      <c r="B4" s="107" t="s">
        <v>184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Balance sheet</vt:lpstr>
      <vt:lpstr>P&amp;L - Former Presentation</vt:lpstr>
      <vt:lpstr>P&amp;L - Analytic view</vt:lpstr>
      <vt:lpstr>CoR</vt:lpstr>
      <vt:lpstr>Turnover &amp; loss ratio by region</vt:lpstr>
      <vt:lpstr>Solvency</vt:lpstr>
      <vt:lpstr>IMPORTANT LEGAL INFORMATION</vt:lpstr>
    </vt:vector>
  </TitlesOfParts>
  <Company>Coface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benoit.chastel@coface.com</dc:creator>
  <cp:lastModifiedBy>CHASTEL Benoit</cp:lastModifiedBy>
  <cp:lastPrinted>2018-11-20T08:54:40Z</cp:lastPrinted>
  <dcterms:created xsi:type="dcterms:W3CDTF">2017-04-03T17:11:30Z</dcterms:created>
  <dcterms:modified xsi:type="dcterms:W3CDTF">2020-07-29T12:49:08Z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