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1.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defaultThemeVersion="124226"/>
  <mc:AlternateContent xmlns:mc="http://schemas.openxmlformats.org/markup-compatibility/2006">
    <mc:Choice Requires="x15">
      <x15ac:absPath xmlns:x15ac="http://schemas.microsoft.com/office/spreadsheetml/2010/11/ac" url="F:\DFG\Group Reinsurance and Financial Communication\COM FI - RI\01 PUBLICATIONS\2023\2023 11 14 9M-2023 Results\"/>
    </mc:Choice>
  </mc:AlternateContent>
  <xr:revisionPtr revIDLastSave="0" documentId="13_ncr:1_{D1187A76-C759-4365-8D57-52D60EDD29B3}" xr6:coauthVersionLast="47" xr6:coauthVersionMax="47" xr10:uidLastSave="{00000000-0000-0000-0000-000000000000}"/>
  <bookViews>
    <workbookView xWindow="-120" yWindow="-120" windowWidth="29040" windowHeight="15840" tabRatio="780" activeTab="2" xr2:uid="{00000000-000D-0000-FFFF-FFFF00000000}"/>
  </bookViews>
  <sheets>
    <sheet name="Balance sheet" sheetId="1" r:id="rId1"/>
    <sheet name="P&amp;L - Analytic view" sheetId="7" r:id="rId2"/>
    <sheet name="CoR" sheetId="11" r:id="rId3"/>
    <sheet name="Turnover &amp; loss ratio by region" sheetId="12" r:id="rId4"/>
    <sheet name="Solvency" sheetId="14" r:id="rId5"/>
    <sheet name="IMPORTANT LEGAL INFORMATION" sheetId="1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1" l="1"/>
  <c r="F24" i="11"/>
  <c r="G24" i="11"/>
  <c r="L24" i="11"/>
  <c r="D24" i="11"/>
  <c r="C61" i="7"/>
  <c r="D61" i="7"/>
  <c r="E61" i="7"/>
  <c r="F61" i="7"/>
  <c r="K61" i="7"/>
  <c r="C64" i="7"/>
  <c r="D64" i="7"/>
  <c r="E64" i="7"/>
  <c r="F64" i="7"/>
  <c r="K41" i="7"/>
  <c r="I13" i="11" l="1"/>
  <c r="B38" i="7" l="1"/>
  <c r="B4" i="11" s="1"/>
  <c r="I11" i="12" l="1"/>
  <c r="I16" i="12"/>
  <c r="J13" i="11"/>
  <c r="J4" i="11"/>
  <c r="J24" i="11" s="1"/>
  <c r="J8" i="11"/>
  <c r="J15" i="11" s="1"/>
  <c r="J23" i="11" s="1"/>
  <c r="J6" i="11" l="1"/>
  <c r="I41" i="7"/>
  <c r="I43" i="7"/>
  <c r="I45" i="7"/>
  <c r="I47" i="7"/>
  <c r="I48" i="7"/>
  <c r="I50" i="7"/>
  <c r="I52" i="7"/>
  <c r="I53" i="7"/>
  <c r="I54" i="7"/>
  <c r="I55" i="7"/>
  <c r="I56" i="7"/>
  <c r="I38" i="7"/>
  <c r="I17" i="7"/>
  <c r="I42" i="7" s="1"/>
  <c r="I9" i="7"/>
  <c r="I8" i="7"/>
  <c r="I37" i="7"/>
  <c r="I28" i="1"/>
  <c r="I45" i="1"/>
  <c r="I41" i="1"/>
  <c r="I29" i="1"/>
  <c r="I36" i="1" s="1"/>
  <c r="I16" i="1"/>
  <c r="I7" i="1"/>
  <c r="I39" i="7" l="1"/>
  <c r="J18" i="11"/>
  <c r="J25" i="11"/>
  <c r="I19" i="7"/>
  <c r="I21" i="7" s="1"/>
  <c r="I24" i="7" s="1"/>
  <c r="I26" i="7" s="1"/>
  <c r="I32" i="7" s="1"/>
  <c r="I51" i="1"/>
  <c r="I25" i="1"/>
  <c r="I40" i="7"/>
  <c r="I44" i="7" s="1"/>
  <c r="I46" i="7" s="1"/>
  <c r="I49" i="7" s="1"/>
  <c r="I51" i="7" s="1"/>
  <c r="I57" i="7" s="1"/>
  <c r="I19" i="11"/>
  <c r="I21" i="11" l="1"/>
  <c r="I4" i="11" l="1"/>
  <c r="I24" i="11" s="1"/>
  <c r="I6" i="11" l="1"/>
  <c r="I26" i="11"/>
  <c r="O16" i="14"/>
  <c r="O10" i="14"/>
  <c r="O12" i="14" s="1"/>
  <c r="H11" i="12"/>
  <c r="H16" i="12"/>
  <c r="I8" i="11"/>
  <c r="I15" i="11" s="1"/>
  <c r="I23" i="11" s="1"/>
  <c r="H37" i="7"/>
  <c r="H38" i="7"/>
  <c r="H41" i="7"/>
  <c r="H43" i="7"/>
  <c r="H45" i="7"/>
  <c r="H47" i="7"/>
  <c r="H48" i="7"/>
  <c r="H50" i="7"/>
  <c r="H52" i="7"/>
  <c r="H53" i="7"/>
  <c r="H54" i="7"/>
  <c r="H55" i="7"/>
  <c r="H56" i="7"/>
  <c r="G17" i="7"/>
  <c r="H17" i="7"/>
  <c r="H42" i="7" s="1"/>
  <c r="G9" i="7"/>
  <c r="H9" i="7"/>
  <c r="G8" i="7"/>
  <c r="H8" i="7"/>
  <c r="H39" i="7" s="1"/>
  <c r="G16" i="1"/>
  <c r="H16" i="1"/>
  <c r="G29" i="1"/>
  <c r="G36" i="1" s="1"/>
  <c r="H29" i="1"/>
  <c r="H36" i="1" s="1"/>
  <c r="G41" i="1"/>
  <c r="H41" i="1"/>
  <c r="G45" i="1"/>
  <c r="H45" i="1"/>
  <c r="H7" i="1"/>
  <c r="H28" i="1"/>
  <c r="G19" i="7" l="1"/>
  <c r="G21" i="7" s="1"/>
  <c r="G24" i="7" s="1"/>
  <c r="G26" i="7" s="1"/>
  <c r="G32" i="7" s="1"/>
  <c r="I28" i="11"/>
  <c r="O17" i="14"/>
  <c r="H25" i="1"/>
  <c r="I25" i="11"/>
  <c r="I27" i="11"/>
  <c r="H19" i="7"/>
  <c r="H21" i="7" s="1"/>
  <c r="H24" i="7" s="1"/>
  <c r="H26" i="7" s="1"/>
  <c r="H32" i="7" s="1"/>
  <c r="H40" i="7"/>
  <c r="H44" i="7" s="1"/>
  <c r="H46" i="7" s="1"/>
  <c r="H49" i="7" s="1"/>
  <c r="H51" i="7" s="1"/>
  <c r="H57" i="7" s="1"/>
  <c r="H51" i="1"/>
  <c r="K16" i="7"/>
  <c r="I29" i="11" l="1"/>
  <c r="H19" i="11" l="1"/>
  <c r="H21" i="11" s="1"/>
  <c r="K23" i="7" l="1"/>
  <c r="K22" i="7"/>
  <c r="F17" i="7"/>
  <c r="E17" i="7"/>
  <c r="D17" i="7"/>
  <c r="C17" i="7"/>
  <c r="F7" i="1"/>
  <c r="E7" i="1"/>
  <c r="D7" i="1"/>
  <c r="C7" i="1"/>
  <c r="K48" i="7" l="1"/>
  <c r="H4" i="11"/>
  <c r="H13" i="11"/>
  <c r="G51" i="1"/>
  <c r="G7" i="1"/>
  <c r="G25" i="1" s="1"/>
  <c r="H6" i="11" l="1"/>
  <c r="H24" i="11"/>
  <c r="G11" i="12"/>
  <c r="H25" i="11"/>
  <c r="H26" i="11"/>
  <c r="H27" i="11"/>
  <c r="H8" i="11"/>
  <c r="H15" i="11" s="1"/>
  <c r="H23" i="11" s="1"/>
  <c r="G38" i="7"/>
  <c r="G41" i="7"/>
  <c r="G43" i="7"/>
  <c r="G45" i="7"/>
  <c r="G47" i="7"/>
  <c r="G48" i="7"/>
  <c r="G50" i="7"/>
  <c r="G52" i="7"/>
  <c r="G53" i="7"/>
  <c r="G54" i="7"/>
  <c r="G55" i="7"/>
  <c r="G56" i="7"/>
  <c r="C48" i="7"/>
  <c r="D48" i="7"/>
  <c r="E48" i="7"/>
  <c r="F48" i="7"/>
  <c r="G42" i="7"/>
  <c r="G39" i="7"/>
  <c r="H28" i="11" l="1"/>
  <c r="H29" i="11"/>
  <c r="G40" i="7"/>
  <c r="G44" i="7" s="1"/>
  <c r="G46" i="7" s="1"/>
  <c r="G49" i="7" s="1"/>
  <c r="G51" i="7" s="1"/>
  <c r="G57" i="7" s="1"/>
  <c r="G37" i="7"/>
  <c r="G28" i="1"/>
  <c r="G16" i="12" l="1"/>
  <c r="D8" i="7" l="1"/>
  <c r="E9" i="7" l="1"/>
  <c r="K9" i="7"/>
  <c r="D9" i="7"/>
  <c r="K17" i="7"/>
  <c r="K42" i="7" s="1"/>
  <c r="F8" i="7"/>
  <c r="F9" i="7"/>
  <c r="K8" i="7"/>
  <c r="E8" i="7"/>
  <c r="N16" i="14" l="1"/>
  <c r="N10" i="14"/>
  <c r="N12" i="14" s="1"/>
  <c r="F16" i="12"/>
  <c r="F11" i="12"/>
  <c r="K11" i="12"/>
  <c r="L8" i="11"/>
  <c r="L15" i="11" s="1"/>
  <c r="L23" i="11" s="1"/>
  <c r="K56" i="7"/>
  <c r="K55" i="7"/>
  <c r="K54" i="7"/>
  <c r="K53" i="7"/>
  <c r="K52" i="7"/>
  <c r="K50" i="7"/>
  <c r="K47" i="7"/>
  <c r="K45" i="7"/>
  <c r="K43" i="7"/>
  <c r="K38" i="7"/>
  <c r="K37" i="7"/>
  <c r="K39" i="7"/>
  <c r="F37" i="7"/>
  <c r="F28" i="1"/>
  <c r="N17" i="14" l="1"/>
  <c r="K40" i="7"/>
  <c r="F43" i="7" l="1"/>
  <c r="F50" i="7"/>
  <c r="F55" i="7"/>
  <c r="F45" i="7"/>
  <c r="F52" i="7"/>
  <c r="F56" i="7"/>
  <c r="F53" i="7"/>
  <c r="F47" i="7"/>
  <c r="F54" i="7"/>
  <c r="F39" i="7" l="1"/>
  <c r="F42" i="7"/>
  <c r="E16" i="12"/>
  <c r="E11" i="12"/>
  <c r="E54" i="7"/>
  <c r="E53" i="7"/>
  <c r="E52" i="7"/>
  <c r="E43" i="7"/>
  <c r="E37" i="7"/>
  <c r="E56" i="7"/>
  <c r="E55" i="7"/>
  <c r="E50" i="7"/>
  <c r="E47" i="7"/>
  <c r="E45" i="7"/>
  <c r="E39" i="7"/>
  <c r="E28" i="1"/>
  <c r="F38" i="7" l="1"/>
  <c r="E42" i="7"/>
  <c r="E38" i="7"/>
  <c r="E40" i="7" l="1"/>
  <c r="F40" i="7"/>
  <c r="M16" i="14" l="1"/>
  <c r="M10" i="14"/>
  <c r="M12" i="14" s="1"/>
  <c r="D16" i="12"/>
  <c r="D11" i="12"/>
  <c r="M17" i="14" l="1"/>
  <c r="D42" i="7"/>
  <c r="D37" i="7"/>
  <c r="D56" i="7"/>
  <c r="D54" i="7"/>
  <c r="D53" i="7"/>
  <c r="D47" i="7"/>
  <c r="D28" i="1"/>
  <c r="C16" i="12" l="1"/>
  <c r="C11" i="12" l="1"/>
  <c r="C53" i="7"/>
  <c r="C52" i="7"/>
  <c r="C50" i="7"/>
  <c r="C43" i="7"/>
  <c r="C37" i="7"/>
  <c r="C56" i="7"/>
  <c r="C55" i="7"/>
  <c r="C54" i="7"/>
  <c r="C47" i="7"/>
  <c r="C45" i="7"/>
  <c r="C8" i="7"/>
  <c r="C9" i="7"/>
  <c r="C28" i="1"/>
  <c r="C42" i="7" l="1"/>
  <c r="C39" i="7"/>
  <c r="C38" i="7"/>
  <c r="L10" i="14"/>
  <c r="L12" i="14" s="1"/>
  <c r="C40" i="7" l="1"/>
  <c r="L16" i="14"/>
  <c r="L17" i="14" l="1"/>
  <c r="K16" i="14" l="1"/>
  <c r="K10" i="14"/>
  <c r="K12" i="14" s="1"/>
  <c r="K17" i="14" l="1"/>
  <c r="J16" i="14" l="1"/>
  <c r="J10" i="14"/>
  <c r="J12" i="14" s="1"/>
  <c r="J17" i="14" l="1"/>
  <c r="I16" i="14" l="1"/>
  <c r="I10" i="14"/>
  <c r="I12" i="14" s="1"/>
  <c r="I17" i="14" l="1"/>
  <c r="H16" i="14" l="1"/>
  <c r="H10" i="14"/>
  <c r="H12" i="14" s="1"/>
  <c r="G16" i="14"/>
  <c r="F16" i="14"/>
  <c r="G10" i="14"/>
  <c r="G12" i="14" s="1"/>
  <c r="F10" i="14"/>
  <c r="F12" i="14" s="1"/>
  <c r="E10" i="14"/>
  <c r="E12" i="14" s="1"/>
  <c r="E16" i="14"/>
  <c r="H17" i="14" l="1"/>
  <c r="E17" i="14"/>
  <c r="F17" i="14"/>
  <c r="G17" i="14"/>
  <c r="D16" i="14" l="1"/>
  <c r="D10" i="14" l="1"/>
  <c r="D12" i="14" s="1"/>
  <c r="D17" i="14" s="1"/>
  <c r="C16" i="14" l="1"/>
  <c r="C10" i="14"/>
  <c r="C12" i="14" s="1"/>
  <c r="C17" i="14" l="1"/>
  <c r="D52" i="7" l="1"/>
  <c r="D43" i="7" l="1"/>
  <c r="D45" i="7" l="1"/>
  <c r="D38" i="7" l="1"/>
  <c r="D50" i="7" l="1"/>
  <c r="D39" i="7" l="1"/>
  <c r="D55" i="7"/>
  <c r="D40" i="7" l="1"/>
  <c r="D41" i="7" l="1"/>
  <c r="D44" i="7" s="1"/>
  <c r="D46" i="7" s="1"/>
  <c r="D19" i="7"/>
  <c r="D21" i="7" s="1"/>
  <c r="C41" i="7"/>
  <c r="C44" i="7" s="1"/>
  <c r="C46" i="7" s="1"/>
  <c r="C19" i="7"/>
  <c r="C21" i="7" s="1"/>
  <c r="D49" i="7" l="1"/>
  <c r="D51" i="7" s="1"/>
  <c r="D57" i="7" s="1"/>
  <c r="C24" i="7"/>
  <c r="C26" i="7" s="1"/>
  <c r="C32" i="7" s="1"/>
  <c r="C49" i="7"/>
  <c r="C51" i="7" s="1"/>
  <c r="C57" i="7" s="1"/>
  <c r="D24" i="7"/>
  <c r="D26" i="7" s="1"/>
  <c r="D32" i="7" s="1"/>
  <c r="E19" i="7"/>
  <c r="E21" i="7" s="1"/>
  <c r="E41" i="7"/>
  <c r="E44" i="7" s="1"/>
  <c r="E46" i="7" s="1"/>
  <c r="E49" i="7" l="1"/>
  <c r="E51" i="7" s="1"/>
  <c r="E57" i="7" s="1"/>
  <c r="E24" i="7"/>
  <c r="E26" i="7" s="1"/>
  <c r="E32" i="7" s="1"/>
  <c r="K19" i="7" l="1"/>
  <c r="F41" i="7"/>
  <c r="F44" i="7" s="1"/>
  <c r="F46" i="7" s="1"/>
  <c r="F19" i="7"/>
  <c r="F21" i="7" s="1"/>
  <c r="F49" i="7" l="1"/>
  <c r="F51" i="7" s="1"/>
  <c r="F57" i="7" s="1"/>
  <c r="F24" i="7"/>
  <c r="F26" i="7" s="1"/>
  <c r="F32" i="7" s="1"/>
  <c r="K21" i="7"/>
  <c r="K44" i="7"/>
  <c r="K24" i="7" l="1"/>
  <c r="K26" i="7" s="1"/>
  <c r="K46" i="7"/>
  <c r="K49" i="7" s="1"/>
  <c r="K32" i="7" l="1"/>
  <c r="K51" i="7"/>
  <c r="K57" i="7" l="1"/>
  <c r="F19" i="11" l="1"/>
  <c r="E19" i="11"/>
  <c r="D19" i="11"/>
  <c r="D26" i="11" s="1"/>
  <c r="D28" i="11" s="1"/>
  <c r="G19" i="11"/>
  <c r="G26" i="11" s="1"/>
  <c r="G28" i="11" s="1"/>
  <c r="E26" i="11" l="1"/>
  <c r="E28" i="11" s="1"/>
  <c r="F26" i="11"/>
  <c r="F28" i="11" s="1"/>
  <c r="C41" i="1" l="1"/>
  <c r="E41" i="1"/>
  <c r="D41" i="1"/>
  <c r="E16" i="1" l="1"/>
  <c r="E25" i="1" s="1"/>
  <c r="D16" i="1"/>
  <c r="D25" i="1" s="1"/>
  <c r="D45" i="1" s="1"/>
  <c r="C16" i="1"/>
  <c r="C25" i="1" s="1"/>
  <c r="C45" i="1" s="1"/>
  <c r="E45" i="1" l="1"/>
  <c r="C29" i="1"/>
  <c r="C36" i="1" s="1"/>
  <c r="C51" i="1" s="1"/>
  <c r="E29" i="1"/>
  <c r="D29" i="1"/>
  <c r="E36" i="1" l="1"/>
  <c r="E51" i="1" s="1"/>
  <c r="D36" i="1"/>
  <c r="D51" i="1" s="1"/>
  <c r="F41" i="1" l="1"/>
  <c r="F16" i="1" l="1"/>
  <c r="F25" i="1" s="1"/>
  <c r="F45" i="1" s="1"/>
  <c r="F29" i="1"/>
  <c r="F36" i="1" l="1"/>
  <c r="F51" i="1" s="1"/>
  <c r="D6" i="11" l="1"/>
  <c r="D21" i="11" l="1"/>
  <c r="D27" i="11" s="1"/>
  <c r="G6" i="11"/>
  <c r="E21" i="11"/>
  <c r="F21" i="11"/>
  <c r="G21" i="11"/>
  <c r="G27" i="11" s="1"/>
  <c r="G13" i="11" l="1"/>
  <c r="G25" i="11" s="1"/>
  <c r="G29" i="11" s="1"/>
  <c r="E13" i="11"/>
  <c r="F13" i="11"/>
  <c r="L13" i="11"/>
  <c r="L6" i="11"/>
  <c r="F6" i="11" l="1"/>
  <c r="F27" i="11" s="1"/>
  <c r="L25" i="11"/>
  <c r="F25" i="11" l="1"/>
  <c r="F29" i="11" s="1"/>
  <c r="E6" i="11"/>
  <c r="D13" i="11"/>
  <c r="D25" i="11" l="1"/>
  <c r="D29" i="11" s="1"/>
  <c r="E27" i="11"/>
  <c r="E25" i="11"/>
  <c r="E29" i="11" l="1"/>
  <c r="L19" i="11"/>
  <c r="L26" i="11" l="1"/>
  <c r="L28" i="11" s="1"/>
  <c r="L21" i="11"/>
  <c r="L27" i="11" l="1"/>
  <c r="L29" i="11" s="1"/>
  <c r="J19" i="11" l="1"/>
  <c r="J21" i="11" l="1"/>
  <c r="J27" i="11" s="1"/>
  <c r="J29" i="11" s="1"/>
  <c r="J26" i="11"/>
  <c r="J28" i="11" s="1"/>
</calcChain>
</file>

<file path=xl/sharedStrings.xml><?xml version="1.0" encoding="utf-8"?>
<sst xmlns="http://schemas.openxmlformats.org/spreadsheetml/2006/main" count="250" uniqueCount="166">
  <si>
    <t>Consolidated balance sheet</t>
  </si>
  <si>
    <t>ASSETS - €m</t>
  </si>
  <si>
    <t>Intangible assets</t>
  </si>
  <si>
    <t>Goodwill</t>
  </si>
  <si>
    <t>Other intangible assets</t>
  </si>
  <si>
    <t>Insurance business investments</t>
  </si>
  <si>
    <t>Investment property</t>
  </si>
  <si>
    <t>Derivatives</t>
  </si>
  <si>
    <t>Receivables arising from banking and other activities</t>
  </si>
  <si>
    <t>Investments in associates</t>
  </si>
  <si>
    <t>Reinsurers' share of insurance liabilities</t>
  </si>
  <si>
    <t>Other assets</t>
  </si>
  <si>
    <t>Buildings used in the business and other property, plant and equipment</t>
  </si>
  <si>
    <t>Deferred acquisition costs</t>
  </si>
  <si>
    <t>Deferred tax assets</t>
  </si>
  <si>
    <t xml:space="preserve">Receivables arising from insurance and reinsurance operations </t>
  </si>
  <si>
    <t>Trade receivables arising from other activities</t>
  </si>
  <si>
    <t>Current tax receivables</t>
  </si>
  <si>
    <t>Other receivables</t>
  </si>
  <si>
    <t>Cash and cash equivalents</t>
  </si>
  <si>
    <t>TOTAL ASSETS</t>
  </si>
  <si>
    <t>EQUITY &amp; LIABILITIES - €m</t>
  </si>
  <si>
    <t>Equity attributable to owners of the parent</t>
  </si>
  <si>
    <t>Share capital</t>
  </si>
  <si>
    <t>Additional paid-in capital</t>
  </si>
  <si>
    <t>Retained earnings</t>
  </si>
  <si>
    <t>Other comprehensive income</t>
  </si>
  <si>
    <t>Consolidated net income for the period</t>
  </si>
  <si>
    <t>Non-controlling interests</t>
  </si>
  <si>
    <t>Total equity</t>
  </si>
  <si>
    <t>Provisions for liabilities and charges</t>
  </si>
  <si>
    <t>Financing liabilities</t>
  </si>
  <si>
    <t>Liabilities relating to insurance contracts</t>
  </si>
  <si>
    <t>Payables arising from banking sector activities</t>
  </si>
  <si>
    <t>Amounts due to banking sector companies</t>
  </si>
  <si>
    <t>Amounts due to customers of banking sector companies</t>
  </si>
  <si>
    <t>Debt securities</t>
  </si>
  <si>
    <t>Other liabilities</t>
  </si>
  <si>
    <t>Deferred tax liabilities</t>
  </si>
  <si>
    <t xml:space="preserve">Payables arising from insurance and reinsurance operations </t>
  </si>
  <si>
    <t>Current tax payables</t>
  </si>
  <si>
    <t>Derivative instruments with a negative fair value</t>
  </si>
  <si>
    <t>Other payables</t>
  </si>
  <si>
    <t>TOTAL EQUITY AND LIABILITIES</t>
  </si>
  <si>
    <t>Cost of risk</t>
  </si>
  <si>
    <t>Investment income, net of management expenses</t>
  </si>
  <si>
    <t>Claims expenses</t>
  </si>
  <si>
    <t>CURRENT OPERATING INCOME</t>
  </si>
  <si>
    <t>OPERATING INCOME</t>
  </si>
  <si>
    <t>Finance costs</t>
  </si>
  <si>
    <t>Share in net income of associates</t>
  </si>
  <si>
    <t>in €m</t>
  </si>
  <si>
    <t>UNDERWRITING INCOME/LOSS BEFORE REINSURANCE</t>
  </si>
  <si>
    <t>UNDERWRITING INCOME/LOSS AFTER REINSURANCE</t>
  </si>
  <si>
    <t>REVENUE</t>
  </si>
  <si>
    <t>Other operating income / expenses</t>
  </si>
  <si>
    <t>Income Tax</t>
  </si>
  <si>
    <t>NET INCOME</t>
  </si>
  <si>
    <t>Employee profit sharing sharing and incentive plans</t>
  </si>
  <si>
    <t xml:space="preserve">    Fees and commission income </t>
  </si>
  <si>
    <t xml:space="preserve">    Net income from banking activities</t>
  </si>
  <si>
    <t>Combined ratio before reinsurance</t>
  </si>
  <si>
    <t>Reinsurance result</t>
  </si>
  <si>
    <t>Ceded premiums</t>
  </si>
  <si>
    <t>Net earned premiums</t>
  </si>
  <si>
    <t>Ceded claims</t>
  </si>
  <si>
    <t>Net claims expenses</t>
  </si>
  <si>
    <t>Commissions received from reinsurers</t>
  </si>
  <si>
    <t>Cost ratio before reinsurance</t>
  </si>
  <si>
    <t>Cost ratio after reinsurance</t>
  </si>
  <si>
    <t>Loss ratio before reinsurance</t>
  </si>
  <si>
    <t>Loss ratio after reinsurance</t>
  </si>
  <si>
    <t>Combined ratio after reinsurance</t>
  </si>
  <si>
    <t>(A)</t>
  </si>
  <si>
    <t>(D)</t>
  </si>
  <si>
    <t>(B)</t>
  </si>
  <si>
    <t>(E)</t>
  </si>
  <si>
    <t xml:space="preserve">(C) </t>
  </si>
  <si>
    <t>(F)</t>
  </si>
  <si>
    <t>Northern Europe</t>
  </si>
  <si>
    <t>Central Europe</t>
  </si>
  <si>
    <t>Mediterranean &amp; Africa</t>
  </si>
  <si>
    <t>North America</t>
  </si>
  <si>
    <t>Latin America</t>
  </si>
  <si>
    <t>Asia Pacific</t>
  </si>
  <si>
    <t>Revenues</t>
  </si>
  <si>
    <t>Expenses</t>
  </si>
  <si>
    <t>Income tax rate</t>
  </si>
  <si>
    <t>Income tax</t>
  </si>
  <si>
    <t>in €m | non-audited</t>
  </si>
  <si>
    <t>State export guarantees management contribution (activity ceded in Dec. 2016)</t>
  </si>
  <si>
    <t>Western Europe</t>
  </si>
  <si>
    <t>Loss ratio before reinsurance - split by region</t>
  </si>
  <si>
    <t>Consolidated income statement - Analytic view</t>
  </si>
  <si>
    <t>IMPORTANT NOTICE:</t>
  </si>
  <si>
    <t>OPERATING INCOME FROM SEGM</t>
  </si>
  <si>
    <t>NET INCOME FROM SEGM</t>
  </si>
  <si>
    <t>published figures</t>
  </si>
  <si>
    <t>Solvency required capital</t>
  </si>
  <si>
    <t xml:space="preserve">    Required capital - Non-life underwriting risk</t>
  </si>
  <si>
    <t xml:space="preserve">    Required capital - Market risk</t>
  </si>
  <si>
    <t xml:space="preserve">    Required capital - Counterparty risk</t>
  </si>
  <si>
    <t>Required capital - Operational risk</t>
  </si>
  <si>
    <t>Diversification</t>
  </si>
  <si>
    <t>Tax adjustment</t>
  </si>
  <si>
    <t>Factoring required capital</t>
  </si>
  <si>
    <t>T1 capital</t>
  </si>
  <si>
    <t>T2 capital</t>
  </si>
  <si>
    <t>T3 capital</t>
  </si>
  <si>
    <t>Total eligible own funds</t>
  </si>
  <si>
    <t>SOLVENCY RATIO</t>
  </si>
  <si>
    <t>€m</t>
  </si>
  <si>
    <t>Insurance required capital</t>
  </si>
  <si>
    <t>Group SCR</t>
  </si>
  <si>
    <t>30/06/2017
(estimated)</t>
  </si>
  <si>
    <t>Other revenue</t>
  </si>
  <si>
    <t>Operating expenses</t>
  </si>
  <si>
    <t>Operating expenses, net of revenues from other services - before reinsurance</t>
  </si>
  <si>
    <t>Operating expenses, net of revenues from other services - after reinsurance</t>
  </si>
  <si>
    <t>30/06/2018
(estimated)</t>
  </si>
  <si>
    <t>Lease liabilities</t>
  </si>
  <si>
    <t>30/06/2019
(estimated)*</t>
  </si>
  <si>
    <t>Badwill/Goodwill</t>
  </si>
  <si>
    <t xml:space="preserve">    Income from services activities</t>
  </si>
  <si>
    <t xml:space="preserve">    Expenses from services activities</t>
  </si>
  <si>
    <t xml:space="preserve">    Expenses from banking activities excl. cost of risk</t>
  </si>
  <si>
    <t xml:space="preserve">* This estimated solvency ratio is a preliminary calculation made according to Coface’s interpretation of the Solvency 2 Regulations.  The result of the final calculation could differ from this preliminary calculation. The estimated solvency ratio has not been audited. It includes a stricter estimate of the factoring business line. </t>
  </si>
  <si>
    <t>** This estimated solvency ratio constitutes a preliminary calculation made according to Coface’s interpretation of Solvency II regulations and using the Partial Internal Model. The result of the definitive calculation may differ from the preliminary calculation. The estimated solvency ratio is not audited.</t>
  </si>
  <si>
    <t>31/12/2019
(PIM)**</t>
  </si>
  <si>
    <t>31/12/2020
(PIM)**</t>
  </si>
  <si>
    <t>31/12/2021
(PIM)**</t>
  </si>
  <si>
    <t>Q1 2022</t>
  </si>
  <si>
    <t>Q2 2022</t>
  </si>
  <si>
    <t>Q3 2022</t>
  </si>
  <si>
    <t>FY 2022</t>
  </si>
  <si>
    <t>Q4 2022</t>
  </si>
  <si>
    <t>IFRS 17</t>
  </si>
  <si>
    <t>Loss component</t>
  </si>
  <si>
    <t>Ceded loss component</t>
  </si>
  <si>
    <t>Total revenue - split by region</t>
  </si>
  <si>
    <t>Combined ratio</t>
  </si>
  <si>
    <t>Consolidated income statement (simplified)</t>
  </si>
  <si>
    <t>Total revenue</t>
  </si>
  <si>
    <t>Pro forma IFRS 17</t>
  </si>
  <si>
    <t>Pro Forma IFRS 17</t>
  </si>
  <si>
    <t>Q1 2023</t>
  </si>
  <si>
    <t>Insurance Finance Expenses</t>
  </si>
  <si>
    <t>Investments at amortized cost</t>
  </si>
  <si>
    <t>Investments at FV/OCI</t>
  </si>
  <si>
    <t>Investments at FV P&amp;L</t>
  </si>
  <si>
    <t>Attributable costs</t>
  </si>
  <si>
    <t>Non attributable expenses from insurance activity</t>
  </si>
  <si>
    <t>Provision for litigation</t>
  </si>
  <si>
    <r>
      <rPr>
        <vertAlign val="superscript"/>
        <sz val="8"/>
        <color theme="1"/>
        <rFont val="Arial"/>
        <family val="2"/>
      </rPr>
      <t>1</t>
    </r>
    <r>
      <rPr>
        <sz val="8"/>
        <color theme="1"/>
        <rFont val="Arial"/>
        <family val="2"/>
      </rPr>
      <t xml:space="preserve"> End-2017 final solvency ratio stands at 164% (based on the interpretation by Coface of Solvency II and integrating a stricter estimation for Factoring SCR to anticipate regulatory changes). Not audited.</t>
    </r>
  </si>
  <si>
    <r>
      <rPr>
        <vertAlign val="superscript"/>
        <sz val="8"/>
        <color theme="1"/>
        <rFont val="Arial"/>
        <family val="2"/>
      </rPr>
      <t>2</t>
    </r>
    <r>
      <rPr>
        <sz val="8"/>
        <color theme="1"/>
        <rFont val="Arial"/>
        <family val="2"/>
      </rPr>
      <t xml:space="preserve"> End-2018 final solvency ratio stands at 169% (based on the interpretation by Coface of Solvency II and integrating a stricter estimation for Factoring SCR to anticipate regulatory changes). Not audited.</t>
    </r>
  </si>
  <si>
    <r>
      <t>31/12/2017</t>
    </r>
    <r>
      <rPr>
        <b/>
        <vertAlign val="superscript"/>
        <sz val="9"/>
        <color theme="0"/>
        <rFont val="Arial"/>
        <family val="2"/>
      </rPr>
      <t>1</t>
    </r>
  </si>
  <si>
    <r>
      <t>31/12/2018</t>
    </r>
    <r>
      <rPr>
        <b/>
        <vertAlign val="superscript"/>
        <sz val="9"/>
        <color theme="0"/>
        <rFont val="Arial"/>
        <family val="2"/>
      </rPr>
      <t>2</t>
    </r>
  </si>
  <si>
    <t>Q2 2023</t>
  </si>
  <si>
    <t>The information contained in this spreadsheet has not been subject to independent verification. 
No representation, warranty or undertaking, express or implied, is made as to, and no reliance should be placed on, the fairness, accuracy, completeness or correctness of the information contained herein. None of the Coface Group, its affiliates or its advisors, nor any representatives of such persons, shall have any liability whatsoever for any loss arising from any use of this document or its contents or otherwise arising in connection with this document or any other information or material discussed.
Participants should read the financial statements for the period ending 31 December 2022 and complete this information with the Universal Registration Document for the year 2022. The Universal Registration Document for 2022 was registered by the Autorité des marchés financiers (“AMF”) on 6 April 2023 under the No. D.23-0244. These documents all together present a detailed description of the Coface Group, its business, strategy, financial condition, results of operations and risk factors. 
This spreadhseet contains certain information that has not been prepared in accordance with International Financial Reporting Standards (“IFRS”). This information has important limitations as an analytical tool and should not be considered in isolation or as a substitute for analysis of our results as reported under IFRS.
More comprehensive information about the Coface Group may be obtained on its Internet website (http://www.coface.com/Investors). 
This document does not constitute an offer to sell, or a solicitation of an offer to buy COFACE SA securities in any jurisdiction.</t>
  </si>
  <si>
    <t>30/06/2020
(PIM)**</t>
  </si>
  <si>
    <t>30/06/2021
(PIM)***</t>
  </si>
  <si>
    <t>30/06/2022
(PIM)**</t>
  </si>
  <si>
    <t>31/12/2022
(PIM)**</t>
  </si>
  <si>
    <t>30/06/2023
(PIM)**</t>
  </si>
  <si>
    <t>Q3 2023</t>
  </si>
  <si>
    <t>Insurance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</si>
</sst>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 #,##0.00\ &quot;€&quot;_-;\-* #,##0.00\ &quot;€&quot;_-;_-* &quot;-&quot;??\ &quot;€&quot;_-;_-@_-"/>
    <numFmt numFmtId="43" formatCode="_-* #,##0.00_-;\-* #,##0.00_-;_-* &quot;-&quot;??_-;_-@_-"/>
    <numFmt numFmtId="164" formatCode="_-* #,##0.00\ _€_-;\-* #,##0.00\ _€_-;_-* &quot;-&quot;??\ _€_-;_-@_-"/>
    <numFmt numFmtId="165" formatCode="#,##0.0\ "/>
    <numFmt numFmtId="166" formatCode="#,##0\ "/>
    <numFmt numFmtId="167" formatCode="#,##0.00_ ;[Red]\-#,##0.00;\-"/>
    <numFmt numFmtId="168" formatCode="#,##0.0,,,&quot;bn&quot;;\(#,##0.0,,,\)&quot;bn&quot;;\-_);* @"/>
    <numFmt numFmtId="169" formatCode="#,##0&quot;bps&quot;;\(#,##0\)&quot;bps&quot;;\-_);* @"/>
    <numFmt numFmtId="170" formatCode="#,##0_);\(#,##0\);\-_);@_)"/>
    <numFmt numFmtId="171" formatCode="_(* #,##0.00_);_(* \(#,##0.00\);_(* &quot;-&quot;??_);_(@_)"/>
    <numFmt numFmtId="172" formatCode="&quot;$&quot;#,##0_);\(&quot;$&quot;#,##0\)"/>
    <numFmt numFmtId="173" formatCode="dd\ mmm\ yy_);&quot;n.m.&quot;_);&quot;n.m.&quot;_);* @"/>
    <numFmt numFmtId="174" formatCode="#,##0&quot; days&quot;_);\(#,##0\)&quot; days&quot;;\-_);* @"/>
    <numFmt numFmtId="175" formatCode="\+#,##0;\-#,###;0"/>
    <numFmt numFmtId="176" formatCode="\+#,##0;\-#,##0;0"/>
    <numFmt numFmtId="177" formatCode="\+#,##0&quot;   &quot;;\-#,##0&quot;   &quot;;0&quot;   &quot;"/>
    <numFmt numFmtId="178" formatCode="#,##0;&quot;–&quot;_l#,##0;#,##0"/>
    <numFmt numFmtId="179" formatCode="_([$€]* #,##0.00_);_([$€]* \(#,##0.00\);_([$€]* &quot;-&quot;??_);_(@_)"/>
    <numFmt numFmtId="180" formatCode="#,##0&quot;       &quot;"/>
    <numFmt numFmtId="181" formatCode="#,##0&quot;   &quot;"/>
    <numFmt numFmtId="182" formatCode="#,##0.00;&quot;–&quot;_l#,##0.00;#,##0.00"/>
    <numFmt numFmtId="183" formatCode="###0_);\(###0\);\-_);@_)"/>
    <numFmt numFmtId="184" formatCode="#,##0.0%_);\(#,##0.0\)%;#,##0.0%;___)@"/>
    <numFmt numFmtId="185" formatCode="_(* #,##0_);_(* \(#,##0\);_(* &quot;-&quot;_);_(@_)"/>
    <numFmt numFmtId="186" formatCode="_-* #,##0.00\ _F_-;\-* #,##0.00\ _F_-;_-* &quot;-&quot;??\ _F_-;_-@_-"/>
    <numFmt numFmtId="187" formatCode="#,##0.0,,&quot;m&quot;;\(#,##0.0,,\)&quot;m&quot;;\-_);* @"/>
    <numFmt numFmtId="188" formatCode="_(&quot;F&quot;* #,##0_);_(&quot;F&quot;* \(#,##0\);_(&quot;F&quot;* &quot;-&quot;_);_(@_)"/>
    <numFmt numFmtId="189" formatCode="_(&quot;F&quot;* #,##0.00_);_(&quot;F&quot;* \(#,##0.00\);_(&quot;F&quot;* &quot;-&quot;??_);_(@_)"/>
    <numFmt numFmtId="190" formatCode="#,##0.0;&quot;–&quot;_l#,##0.0;#,##0.0"/>
    <numFmt numFmtId="191" formatCode="0_l%"/>
    <numFmt numFmtId="192" formatCode="#,##0.0\x_);\(#,##0.0\)\x;0.0\x_);* @"/>
    <numFmt numFmtId="193" formatCode="#,##0.00\x_);\(#,##0.00\)\x;0.00\x_);* @"/>
    <numFmt numFmtId="194" formatCode="0.0"/>
    <numFmt numFmtId="195" formatCode="0%;\(0%\)"/>
    <numFmt numFmtId="196" formatCode="#,##0.00%_);\(#,##0.00\)%;\-_);* @"/>
    <numFmt numFmtId="197" formatCode="#,##0%_);\(#,##0\)%;\-_);* @"/>
    <numFmt numFmtId="198" formatCode="#,##0.00_);\(#,##0.00\);\-_);* @"/>
    <numFmt numFmtId="199" formatCode="#,##0.0,_);\(#,##0.0,\);\-_);* @"/>
    <numFmt numFmtId="200" formatCode="&quot;L.&quot;\ #,##0;[Red]\-&quot;L.&quot;\ #,##0"/>
    <numFmt numFmtId="201" formatCode="&quot;öS&quot;\ #,##0;[Red]&quot;-&quot;&quot;öS&quot;\ #,##0"/>
    <numFmt numFmtId="202" formatCode="0000_);\(0000\);0_);@_)"/>
    <numFmt numFmtId="203" formatCode="#,##0&quot; years&quot;_);&quot;n.m.&quot;_);0&quot; years&quot;;* @"/>
    <numFmt numFmtId="204" formatCode="#,##0.0,;\-#,##0.0,"/>
    <numFmt numFmtId="205" formatCode="0.0%"/>
    <numFmt numFmtId="206" formatCode="_-* #,##0.0\ _€_-;\-* #,##0.0\ _€_-;_-* &quot;-&quot;??\ _€_-;_-@_-"/>
    <numFmt numFmtId="207" formatCode="#,##0.0_ ;\-#,##0.0\ "/>
    <numFmt numFmtId="208" formatCode="#,##0.000_ ;\-#,##0.000\ "/>
    <numFmt numFmtId="209" formatCode="#,##0.000,;\-#,##0.000,"/>
    <numFmt numFmtId="210" formatCode="#,##0_ ;\-#,##0\ "/>
  </numFmts>
  <fonts count="87">
    <font>
      <sz val="11"/>
      <color theme="1"/>
      <name val="Calibri"/>
      <family val="2"/>
      <scheme val="minor"/>
    </font>
    <font>
      <sz val="11"/>
      <color theme="1"/>
      <name val="Calibri"/>
      <family val="2"/>
      <scheme val="minor"/>
    </font>
    <font>
      <sz val="10"/>
      <name val="Arial"/>
      <family val="2"/>
    </font>
    <font>
      <sz val="13"/>
      <name val="Times New Roman"/>
      <family val="1"/>
    </font>
    <font>
      <sz val="10"/>
      <name val="MS Sans Serif"/>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Geneva"/>
      <family val="2"/>
    </font>
    <font>
      <sz val="12"/>
      <name val="Times New Roman"/>
      <family val="1"/>
    </font>
    <font>
      <sz val="11"/>
      <color indexed="8"/>
      <name val="Calibri"/>
      <family val="2"/>
    </font>
    <font>
      <sz val="11"/>
      <color indexed="9"/>
      <name val="Calibri"/>
      <family val="2"/>
    </font>
    <font>
      <b/>
      <sz val="11"/>
      <color indexed="63"/>
      <name val="Calibri"/>
      <family val="2"/>
    </font>
    <font>
      <sz val="11"/>
      <color indexed="10"/>
      <name val="Calibri"/>
      <family val="2"/>
    </font>
    <font>
      <sz val="11"/>
      <color indexed="20"/>
      <name val="Calibri"/>
      <family val="2"/>
    </font>
    <font>
      <b/>
      <sz val="11"/>
      <color indexed="52"/>
      <name val="Calibri"/>
      <family val="2"/>
    </font>
    <font>
      <sz val="10"/>
      <color indexed="12"/>
      <name val="Times New Roman"/>
      <family val="1"/>
    </font>
    <font>
      <sz val="11"/>
      <color indexed="52"/>
      <name val="Calibri"/>
      <family val="2"/>
    </font>
    <font>
      <b/>
      <sz val="11"/>
      <color indexed="9"/>
      <name val="Calibri"/>
      <family val="2"/>
    </font>
    <font>
      <b/>
      <sz val="8"/>
      <name val="Arial"/>
      <family val="2"/>
    </font>
    <font>
      <sz val="10"/>
      <name val="Times New Roman"/>
      <family val="1"/>
    </font>
    <font>
      <i/>
      <sz val="7"/>
      <name val="Arial"/>
      <family val="2"/>
    </font>
    <font>
      <sz val="24"/>
      <color theme="4"/>
      <name val="Georgia"/>
      <family val="1"/>
    </font>
    <font>
      <b/>
      <sz val="12"/>
      <name val="Arial"/>
      <family val="2"/>
    </font>
    <font>
      <b/>
      <sz val="11"/>
      <name val="Arial"/>
      <family val="2"/>
    </font>
    <font>
      <sz val="11"/>
      <color indexed="62"/>
      <name val="Calibri"/>
      <family val="2"/>
    </font>
    <font>
      <i/>
      <sz val="10"/>
      <name val="Tms Rmn"/>
    </font>
    <font>
      <b/>
      <sz val="11"/>
      <color indexed="8"/>
      <name val="Calibri"/>
      <family val="2"/>
    </font>
    <font>
      <i/>
      <sz val="11"/>
      <color indexed="23"/>
      <name val="Calibri"/>
      <family val="2"/>
    </font>
    <font>
      <sz val="8"/>
      <color rgb="FF787878"/>
      <name val="Arial"/>
      <family val="2"/>
    </font>
    <font>
      <sz val="11"/>
      <color indexed="17"/>
      <name val="Calibri"/>
      <family val="2"/>
    </font>
    <font>
      <i/>
      <sz val="8"/>
      <name val="Arial"/>
      <family val="2"/>
    </font>
    <font>
      <b/>
      <sz val="8"/>
      <color indexed="8"/>
      <name val="Arial"/>
      <family val="2"/>
    </font>
    <font>
      <b/>
      <sz val="15"/>
      <color indexed="56"/>
      <name val="Calibri"/>
      <family val="2"/>
    </font>
    <font>
      <b/>
      <sz val="13"/>
      <color indexed="56"/>
      <name val="Calibri"/>
      <family val="2"/>
    </font>
    <font>
      <b/>
      <sz val="11"/>
      <color indexed="56"/>
      <name val="Calibri"/>
      <family val="2"/>
    </font>
    <font>
      <b/>
      <sz val="10"/>
      <color theme="0"/>
      <name val="Arial"/>
      <family val="2"/>
    </font>
    <font>
      <sz val="8"/>
      <color theme="9"/>
      <name val="Arial"/>
      <family val="2"/>
    </font>
    <font>
      <sz val="10"/>
      <name val="Helv"/>
    </font>
    <font>
      <sz val="8"/>
      <color indexed="8"/>
      <name val="Arial"/>
      <family val="2"/>
    </font>
    <font>
      <sz val="11"/>
      <color indexed="60"/>
      <name val="Calibri"/>
      <family val="2"/>
    </font>
    <font>
      <sz val="11"/>
      <name val="Arial"/>
      <family val="2"/>
    </font>
    <font>
      <sz val="10"/>
      <color indexed="8"/>
      <name val="Arial"/>
      <family val="2"/>
    </font>
    <font>
      <sz val="9"/>
      <name val="Times New Roman"/>
      <family val="1"/>
    </font>
    <font>
      <sz val="10"/>
      <color indexed="8"/>
      <name val="Times New Roman"/>
      <family val="1"/>
    </font>
    <font>
      <i/>
      <sz val="8"/>
      <name val="Times New Roman"/>
      <family val="1"/>
    </font>
    <font>
      <b/>
      <sz val="12"/>
      <name val="Times New Roman"/>
      <family val="1"/>
    </font>
    <font>
      <b/>
      <sz val="18"/>
      <color indexed="56"/>
      <name val="Cambria"/>
      <family val="2"/>
    </font>
    <font>
      <sz val="8"/>
      <color theme="8"/>
      <name val="Arial"/>
      <family val="2"/>
    </font>
    <font>
      <sz val="11"/>
      <color indexed="62"/>
      <name val="Calibri"/>
      <family val="2"/>
      <charset val="204"/>
    </font>
    <font>
      <b/>
      <sz val="13"/>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0"/>
      <name val="Bienvenue Titling TT"/>
    </font>
    <font>
      <b/>
      <sz val="18"/>
      <color theme="3"/>
      <name val="Cambria"/>
      <family val="2"/>
      <scheme val="major"/>
    </font>
    <font>
      <b/>
      <sz val="15"/>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9"/>
      <color rgb="FF03365F"/>
      <name val="Arial"/>
      <family val="2"/>
    </font>
    <font>
      <sz val="9"/>
      <color theme="1"/>
      <name val="Arial"/>
      <family val="2"/>
    </font>
    <font>
      <b/>
      <sz val="9"/>
      <color theme="0"/>
      <name val="Arial"/>
      <family val="2"/>
    </font>
    <font>
      <sz val="10"/>
      <color theme="1"/>
      <name val="Arial"/>
      <family val="2"/>
    </font>
    <font>
      <b/>
      <sz val="10"/>
      <color theme="1"/>
      <name val="Arial"/>
      <family val="2"/>
    </font>
    <font>
      <sz val="9"/>
      <name val="Arial"/>
      <family val="2"/>
    </font>
    <font>
      <b/>
      <sz val="9"/>
      <color theme="1"/>
      <name val="Arial"/>
      <family val="2"/>
    </font>
    <font>
      <sz val="9"/>
      <color theme="0" tint="-0.499984740745262"/>
      <name val="Arial"/>
      <family val="2"/>
    </font>
    <font>
      <b/>
      <sz val="9"/>
      <color rgb="FF18B3B9"/>
      <name val="Arial"/>
      <family val="2"/>
    </font>
    <font>
      <i/>
      <sz val="9"/>
      <color theme="0" tint="-0.499984740745262"/>
      <name val="Arial"/>
      <family val="2"/>
    </font>
    <font>
      <b/>
      <sz val="9"/>
      <color rgb="FFFF0000"/>
      <name val="Arial"/>
      <family val="2"/>
    </font>
    <font>
      <sz val="9"/>
      <color rgb="FF18B3B9"/>
      <name val="Arial"/>
      <family val="2"/>
    </font>
    <font>
      <i/>
      <sz val="9"/>
      <color rgb="FF18B3B9"/>
      <name val="Arial"/>
      <family val="2"/>
    </font>
    <font>
      <sz val="9"/>
      <color rgb="FFFF0000"/>
      <name val="Arial"/>
      <family val="2"/>
    </font>
    <font>
      <sz val="8"/>
      <color theme="1"/>
      <name val="Arial"/>
      <family val="2"/>
    </font>
    <font>
      <vertAlign val="superscript"/>
      <sz val="8"/>
      <color theme="1"/>
      <name val="Arial"/>
      <family val="2"/>
    </font>
    <font>
      <b/>
      <vertAlign val="superscript"/>
      <sz val="9"/>
      <color theme="0"/>
      <name val="Arial"/>
      <family val="2"/>
    </font>
  </fonts>
  <fills count="5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mediumGray">
        <fgColor indexed="9"/>
        <bgColor indexed="44"/>
      </patternFill>
    </fill>
    <fill>
      <patternFill patternType="solid">
        <fgColor theme="5"/>
        <bgColor indexed="64"/>
      </patternFill>
    </fill>
    <fill>
      <patternFill patternType="solid">
        <fgColor theme="4"/>
        <bgColor indexed="64"/>
      </patternFill>
    </fill>
    <fill>
      <patternFill patternType="solid">
        <fgColor rgb="FFF0F4D4"/>
        <bgColor indexed="64"/>
      </patternFill>
    </fill>
    <fill>
      <patternFill patternType="solid">
        <fgColor indexed="43"/>
      </patternFill>
    </fill>
    <fill>
      <patternFill patternType="solid">
        <fgColor rgb="FF03365F"/>
        <bgColor indexed="64"/>
      </patternFill>
    </fill>
    <fill>
      <patternFill patternType="solid">
        <fgColor rgb="FF18B3B9"/>
        <bgColor indexed="64"/>
      </patternFill>
    </fill>
    <fill>
      <patternFill patternType="solid">
        <fgColor rgb="FFD1F0F1"/>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right/>
      <top style="thin">
        <color theme="0" tint="-0.24994659260841701"/>
      </top>
      <bottom style="thin">
        <color theme="0" tint="-0.24994659260841701"/>
      </bottom>
      <diagonal/>
    </border>
    <border>
      <left/>
      <right/>
      <top/>
      <bottom style="thin">
        <color indexed="64"/>
      </bottom>
      <diagonal/>
    </border>
    <border>
      <left/>
      <right style="thin">
        <color indexed="64"/>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rgb="FF787878"/>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9"/>
      </left>
      <right style="thick">
        <color indexed="9"/>
      </right>
      <top style="thin">
        <color indexed="9"/>
      </top>
      <bottom style="thin">
        <color indexed="9"/>
      </bottom>
      <diagonal/>
    </border>
    <border>
      <left/>
      <right/>
      <top style="thin">
        <color indexed="9"/>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theme="0"/>
      </right>
      <top/>
      <bottom style="thin">
        <color rgb="FF787878"/>
      </bottom>
      <diagonal/>
    </border>
    <border>
      <left/>
      <right style="thick">
        <color rgb="FFEBEFC8"/>
      </right>
      <top/>
      <bottom style="thin">
        <color rgb="FF787878"/>
      </bottom>
      <diagonal/>
    </border>
    <border>
      <left style="dotted">
        <color indexed="64"/>
      </left>
      <right style="dotted">
        <color indexed="64"/>
      </right>
      <top style="dotted">
        <color indexed="64"/>
      </top>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right/>
      <top style="thin">
        <color theme="0" tint="-0.24994659260841701"/>
      </top>
      <bottom/>
      <diagonal/>
    </border>
    <border>
      <left/>
      <right/>
      <top/>
      <bottom style="thin">
        <color theme="0" tint="-0.24994659260841701"/>
      </bottom>
      <diagonal/>
    </border>
    <border>
      <left/>
      <right/>
      <top style="thin">
        <color theme="0" tint="-0.249977111117893"/>
      </top>
      <bottom style="medium">
        <color theme="0" tint="-0.249977111117893"/>
      </bottom>
      <diagonal/>
    </border>
    <border>
      <left/>
      <right/>
      <top style="thin">
        <color rgb="FF03365F"/>
      </top>
      <bottom style="medium">
        <color rgb="FF03365F"/>
      </bottom>
      <diagonal/>
    </border>
    <border>
      <left/>
      <right/>
      <top style="thin">
        <color rgb="FF18B3B9"/>
      </top>
      <bottom style="medium">
        <color rgb="FF18B3B9"/>
      </bottom>
      <diagonal/>
    </border>
    <border>
      <left/>
      <right/>
      <top/>
      <bottom style="thin">
        <color theme="0"/>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0" tint="-0.499984740745262"/>
      </top>
      <bottom style="medium">
        <color theme="0" tint="-0.499984740745262"/>
      </bottom>
      <diagonal/>
    </border>
    <border>
      <left style="mediumDashed">
        <color rgb="FF3E5077"/>
      </left>
      <right/>
      <top style="mediumDashed">
        <color rgb="FF3E5077"/>
      </top>
      <bottom style="mediumDashed">
        <color rgb="FF3E5077"/>
      </bottom>
      <diagonal/>
    </border>
    <border>
      <left/>
      <right/>
      <top style="mediumDashed">
        <color rgb="FF3E5077"/>
      </top>
      <bottom style="mediumDashed">
        <color rgb="FF3E5077"/>
      </bottom>
      <diagonal/>
    </border>
    <border>
      <left/>
      <right style="mediumDashed">
        <color rgb="FF3E5077"/>
      </right>
      <top style="mediumDashed">
        <color rgb="FF3E5077"/>
      </top>
      <bottom style="mediumDashed">
        <color rgb="FF3E5077"/>
      </bottom>
      <diagonal/>
    </border>
    <border>
      <left style="mediumDashed">
        <color rgb="FF3E5077"/>
      </left>
      <right style="mediumDashed">
        <color rgb="FF3E5077"/>
      </right>
      <top style="mediumDashed">
        <color rgb="FF3E5077"/>
      </top>
      <bottom style="mediumDashed">
        <color rgb="FF3E5077"/>
      </bottom>
      <diagonal/>
    </border>
  </borders>
  <cellStyleXfs count="416">
    <xf numFmtId="0" fontId="0" fillId="0" borderId="0"/>
    <xf numFmtId="0" fontId="2" fillId="0" borderId="0"/>
    <xf numFmtId="0" fontId="2" fillId="0" borderId="0"/>
    <xf numFmtId="165" fontId="3" fillId="0" borderId="3" applyFont="0" applyFill="0" applyBorder="0" applyAlignment="0" applyProtection="0">
      <alignment horizontal="center"/>
    </xf>
    <xf numFmtId="166" fontId="4" fillId="0" borderId="0" applyFont="0" applyFill="0" applyBorder="0" applyAlignment="0" applyProtection="0"/>
    <xf numFmtId="0" fontId="2" fillId="0" borderId="0">
      <alignment vertical="center"/>
    </xf>
    <xf numFmtId="0" fontId="2" fillId="2" borderId="0"/>
    <xf numFmtId="0" fontId="5" fillId="2" borderId="0"/>
    <xf numFmtId="0" fontId="6" fillId="2" borderId="0"/>
    <xf numFmtId="0" fontId="7" fillId="2" borderId="0"/>
    <xf numFmtId="0" fontId="7" fillId="2" borderId="0"/>
    <xf numFmtId="0" fontId="7" fillId="2" borderId="0"/>
    <xf numFmtId="0" fontId="8" fillId="2" borderId="0"/>
    <xf numFmtId="0" fontId="9" fillId="2" borderId="0"/>
    <xf numFmtId="0" fontId="10" fillId="2" borderId="0"/>
    <xf numFmtId="0" fontId="10" fillId="2" borderId="0"/>
    <xf numFmtId="167" fontId="2" fillId="3" borderId="4"/>
    <xf numFmtId="0" fontId="6" fillId="3" borderId="0"/>
    <xf numFmtId="0" fontId="2" fillId="2" borderId="0"/>
    <xf numFmtId="0" fontId="5" fillId="2" borderId="0"/>
    <xf numFmtId="0" fontId="6" fillId="2" borderId="0"/>
    <xf numFmtId="0" fontId="2" fillId="2" borderId="0"/>
    <xf numFmtId="0" fontId="8" fillId="2" borderId="0"/>
    <xf numFmtId="0" fontId="9" fillId="2" borderId="0"/>
    <xf numFmtId="0" fontId="10" fillId="2" borderId="0"/>
    <xf numFmtId="0" fontId="10" fillId="2" borderId="0"/>
    <xf numFmtId="0" fontId="11" fillId="0" borderId="0"/>
    <xf numFmtId="0" fontId="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22" borderId="5" applyNumberFormat="0" applyAlignment="0" applyProtection="0"/>
    <xf numFmtId="0" fontId="15" fillId="22" borderId="5" applyNumberFormat="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22" borderId="6" applyNumberFormat="0" applyAlignment="0" applyProtection="0"/>
    <xf numFmtId="0" fontId="18" fillId="22" borderId="6" applyNumberFormat="0" applyAlignment="0" applyProtection="0"/>
    <xf numFmtId="168" fontId="10" fillId="0" borderId="0"/>
    <xf numFmtId="169" fontId="10" fillId="0" borderId="0" applyFill="0" applyBorder="0" applyAlignment="0" applyProtection="0"/>
    <xf numFmtId="37" fontId="19" fillId="0" borderId="0" applyFont="0" applyFill="0" applyBorder="0" applyAlignment="0" applyProtection="0">
      <alignment vertical="center"/>
      <protection locked="0"/>
    </xf>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20" fillId="0" borderId="7" applyNumberFormat="0" applyFill="0" applyAlignment="0" applyProtection="0"/>
    <xf numFmtId="0" fontId="21" fillId="23" borderId="8" applyNumberFormat="0" applyAlignment="0" applyProtection="0"/>
    <xf numFmtId="170" fontId="22" fillId="0" borderId="9" applyNumberFormat="0" applyProtection="0">
      <alignment wrapText="1"/>
    </xf>
    <xf numFmtId="43" fontId="2" fillId="0" borderId="0" applyFont="0" applyFill="0" applyBorder="0" applyAlignment="0" applyProtection="0"/>
    <xf numFmtId="0" fontId="23"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172" fontId="2" fillId="0" borderId="0" applyFont="0" applyFill="0" applyBorder="0" applyAlignment="0" applyProtection="0"/>
    <xf numFmtId="173" fontId="10" fillId="0" borderId="0" applyFill="0" applyBorder="0" applyAlignment="0" applyProtection="0"/>
    <xf numFmtId="174" fontId="10" fillId="0" borderId="0" applyFill="0" applyBorder="0" applyAlignment="0" applyProtection="0"/>
    <xf numFmtId="0" fontId="24" fillId="0" borderId="0" applyProtection="0">
      <alignment vertical="top" wrapText="1"/>
    </xf>
    <xf numFmtId="170" fontId="25" fillId="0" borderId="0" applyNumberFormat="0" applyProtection="0">
      <alignment wrapText="1"/>
    </xf>
    <xf numFmtId="175" fontId="26" fillId="0" borderId="11">
      <alignment horizontal="center" vertical="center"/>
    </xf>
    <xf numFmtId="176" fontId="27" fillId="0" borderId="12"/>
    <xf numFmtId="177" fontId="2" fillId="0" borderId="12"/>
    <xf numFmtId="176" fontId="2" fillId="0" borderId="12" applyBorder="0"/>
    <xf numFmtId="0" fontId="28" fillId="9" borderId="6" applyNumberFormat="0" applyAlignment="0" applyProtection="0"/>
    <xf numFmtId="0" fontId="28" fillId="9" borderId="6" applyNumberFormat="0" applyAlignment="0" applyProtection="0"/>
    <xf numFmtId="178" fontId="29" fillId="0" borderId="0" applyFont="0" applyFill="0" applyBorder="0" applyAlignment="0" applyProtection="0">
      <alignment horizontal="right"/>
    </xf>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30" fillId="0" borderId="13" applyNumberFormat="0" applyFill="0" applyAlignment="0" applyProtection="0"/>
    <xf numFmtId="0" fontId="30" fillId="0" borderId="13" applyNumberFormat="0" applyFill="0" applyAlignment="0" applyProtection="0"/>
    <xf numFmtId="0" fontId="31" fillId="0" borderId="0" applyNumberFormat="0" applyFill="0" applyBorder="0" applyAlignment="0" applyProtection="0"/>
    <xf numFmtId="179" fontId="10"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xf numFmtId="3" fontId="26" fillId="0" borderId="14">
      <alignment horizontal="center" vertical="center"/>
    </xf>
    <xf numFmtId="3" fontId="26" fillId="0" borderId="14">
      <alignment horizontal="center" vertical="center"/>
    </xf>
    <xf numFmtId="3" fontId="26" fillId="0" borderId="14">
      <alignment horizontal="center" vertical="center"/>
    </xf>
    <xf numFmtId="3" fontId="27" fillId="0" borderId="15"/>
    <xf numFmtId="180" fontId="2" fillId="0" borderId="15"/>
    <xf numFmtId="181" fontId="2" fillId="0" borderId="15" applyBorder="0"/>
    <xf numFmtId="182" fontId="6" fillId="25" borderId="0" applyNumberFormat="0" applyFont="0" applyBorder="0" applyAlignment="0" applyProtection="0">
      <alignment horizontal="right"/>
    </xf>
    <xf numFmtId="183" fontId="32" fillId="0" borderId="0" applyNumberFormat="0" applyFill="0" applyBorder="0" applyAlignment="0" applyProtection="0"/>
    <xf numFmtId="0" fontId="33" fillId="6" borderId="0" applyNumberFormat="0" applyBorder="0" applyAlignment="0" applyProtection="0"/>
    <xf numFmtId="184" fontId="34" fillId="0" borderId="0" applyFill="0" applyBorder="0" applyAlignment="0" applyProtection="0">
      <alignment horizontal="left" vertical="top" wrapText="1" indent="1"/>
    </xf>
    <xf numFmtId="0" fontId="33" fillId="6" borderId="0" applyNumberFormat="0" applyBorder="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35" fillId="0" borderId="17" applyNumberFormat="0"/>
    <xf numFmtId="0" fontId="36" fillId="0" borderId="18" applyNumberFormat="0" applyFill="0" applyAlignment="0" applyProtection="0"/>
    <xf numFmtId="170" fontId="35" fillId="0" borderId="17" applyNumberFormat="0"/>
    <xf numFmtId="0" fontId="37" fillId="0" borderId="19" applyNumberFormat="0" applyFill="0" applyAlignment="0" applyProtection="0"/>
    <xf numFmtId="170" fontId="35" fillId="0" borderId="17" applyNumberFormat="0"/>
    <xf numFmtId="170" fontId="35" fillId="0" borderId="17" applyNumberFormat="0"/>
    <xf numFmtId="0" fontId="38" fillId="0" borderId="20" applyNumberFormat="0" applyFill="0" applyAlignment="0" applyProtection="0"/>
    <xf numFmtId="0" fontId="38" fillId="0" borderId="0" applyNumberFormat="0" applyFill="0" applyBorder="0" applyAlignment="0" applyProtection="0"/>
    <xf numFmtId="170" fontId="35" fillId="0" borderId="17" applyNumberFormat="0"/>
    <xf numFmtId="170" fontId="35" fillId="0" borderId="17" applyNumberFormat="0"/>
    <xf numFmtId="170" fontId="39" fillId="27" borderId="0" applyNumberFormat="0" applyProtection="0"/>
    <xf numFmtId="0" fontId="28" fillId="9" borderId="6" applyNumberFormat="0" applyAlignment="0" applyProtection="0"/>
    <xf numFmtId="0" fontId="28" fillId="9" borderId="6" applyNumberFormat="0" applyAlignmen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0" fontId="17" fillId="5" borderId="0" applyNumberFormat="0" applyBorder="0" applyAlignment="0" applyProtection="0"/>
    <xf numFmtId="0" fontId="20" fillId="0" borderId="7" applyNumberFormat="0" applyFill="0" applyAlignment="0" applyProtection="0"/>
    <xf numFmtId="170" fontId="22" fillId="0" borderId="21">
      <alignment wrapText="1"/>
    </xf>
    <xf numFmtId="170" fontId="22" fillId="28" borderId="22">
      <alignment wrapText="1"/>
    </xf>
    <xf numFmtId="38" fontId="4" fillId="0" borderId="0" applyFont="0" applyFill="0" applyBorder="0" applyAlignment="0" applyProtection="0"/>
    <xf numFmtId="185" fontId="10" fillId="0" borderId="0" applyFont="0" applyFill="0" applyBorder="0" applyAlignment="0" applyProtection="0"/>
    <xf numFmtId="171" fontId="1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6" fontId="2" fillId="0" borderId="0" applyFont="0" applyFill="0" applyBorder="0" applyAlignment="0" applyProtection="0"/>
    <xf numFmtId="187" fontId="10" fillId="0" borderId="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0" fontId="41" fillId="0" borderId="0" applyFont="0" applyFill="0" applyBorder="0" applyAlignment="0" applyProtection="0">
      <alignment horizontal="right"/>
    </xf>
    <xf numFmtId="190" fontId="41" fillId="0" borderId="0" applyFont="0" applyFill="0" applyBorder="0" applyAlignment="0" applyProtection="0">
      <alignment horizontal="right"/>
    </xf>
    <xf numFmtId="191" fontId="41" fillId="0" borderId="0" applyFont="0" applyFill="0" applyBorder="0" applyAlignment="0" applyProtection="0">
      <alignment horizontal="right"/>
    </xf>
    <xf numFmtId="192" fontId="42" fillId="0" borderId="0" applyFont="0" applyFill="0" applyBorder="0" applyAlignment="0" applyProtection="0"/>
    <xf numFmtId="193" fontId="42" fillId="0" borderId="0" applyFont="0" applyFill="0" applyBorder="0" applyAlignment="0" applyProtection="0"/>
    <xf numFmtId="0" fontId="34" fillId="0" borderId="0" applyNumberFormat="0" applyFill="0" applyBorder="0" applyAlignment="0" applyProtection="0"/>
    <xf numFmtId="0" fontId="43" fillId="29" borderId="0" applyNumberFormat="0" applyBorder="0" applyAlignment="0" applyProtection="0"/>
    <xf numFmtId="0" fontId="43" fillId="29" borderId="0" applyNumberFormat="0" applyBorder="0" applyAlignment="0" applyProtection="0"/>
    <xf numFmtId="0" fontId="2" fillId="0" borderId="0"/>
    <xf numFmtId="0" fontId="2" fillId="0" borderId="0"/>
    <xf numFmtId="0" fontId="44" fillId="0" borderId="0"/>
    <xf numFmtId="0" fontId="1" fillId="0" borderId="0"/>
    <xf numFmtId="0" fontId="2" fillId="0" borderId="0"/>
    <xf numFmtId="0" fontId="2" fillId="0" borderId="0"/>
    <xf numFmtId="0" fontId="2" fillId="0" borderId="0"/>
    <xf numFmtId="0" fontId="1" fillId="0" borderId="0"/>
    <xf numFmtId="0" fontId="10" fillId="0" borderId="0"/>
    <xf numFmtId="0" fontId="2" fillId="0" borderId="0"/>
    <xf numFmtId="0" fontId="1" fillId="0" borderId="0"/>
    <xf numFmtId="0" fontId="2" fillId="0" borderId="0"/>
    <xf numFmtId="0" fontId="23" fillId="0" borderId="0"/>
    <xf numFmtId="0" fontId="2" fillId="0" borderId="0"/>
    <xf numFmtId="0" fontId="23" fillId="0" borderId="0"/>
    <xf numFmtId="0" fontId="45" fillId="0" borderId="0"/>
    <xf numFmtId="0" fontId="2" fillId="24" borderId="10" applyNumberFormat="0" applyFont="0" applyAlignment="0" applyProtection="0"/>
    <xf numFmtId="0" fontId="2" fillId="24" borderId="10" applyNumberFormat="0" applyFont="0" applyAlignment="0" applyProtection="0"/>
    <xf numFmtId="0" fontId="13" fillId="24" borderId="10" applyNumberFormat="0" applyFont="0" applyAlignment="0" applyProtection="0"/>
    <xf numFmtId="0" fontId="13" fillId="24" borderId="10" applyNumberFormat="0" applyFont="0" applyAlignment="0" applyProtection="0"/>
    <xf numFmtId="194" fontId="2" fillId="0" borderId="0"/>
    <xf numFmtId="0" fontId="15" fillId="22" borderId="5" applyNumberFormat="0" applyAlignment="0" applyProtection="0"/>
    <xf numFmtId="0" fontId="15" fillId="22" borderId="5" applyNumberFormat="0" applyAlignment="0" applyProtection="0"/>
    <xf numFmtId="0" fontId="46" fillId="0" borderId="0">
      <alignment vertical="center"/>
    </xf>
    <xf numFmtId="195" fontId="2"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196" fontId="10" fillId="0" borderId="0" applyFill="0" applyBorder="0" applyAlignment="0" applyProtection="0"/>
    <xf numFmtId="197" fontId="42" fillId="0" borderId="0" applyFont="0" applyFill="0" applyBorder="0" applyAlignment="0" applyProtection="0"/>
    <xf numFmtId="3" fontId="5" fillId="0" borderId="23" applyBorder="0">
      <alignment horizontal="center" vertical="center"/>
    </xf>
    <xf numFmtId="3" fontId="5" fillId="0" borderId="12" applyBorder="0"/>
    <xf numFmtId="181" fontId="2" fillId="0" borderId="12" applyBorder="0"/>
    <xf numFmtId="3" fontId="2" fillId="0" borderId="12" applyBorder="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198" fontId="10" fillId="0" borderId="0" applyFill="0" applyBorder="0" applyAlignment="0" applyProtection="0"/>
    <xf numFmtId="170" fontId="22" fillId="0" borderId="0">
      <alignment wrapText="1"/>
    </xf>
    <xf numFmtId="183" fontId="10" fillId="0" borderId="0">
      <alignment wrapText="1"/>
    </xf>
    <xf numFmtId="170" fontId="34" fillId="0" borderId="0">
      <alignment horizontal="left" wrapText="1" indent="1"/>
    </xf>
    <xf numFmtId="0" fontId="47" fillId="0" borderId="24">
      <alignment horizontal="centerContinuous"/>
    </xf>
    <xf numFmtId="0" fontId="33" fillId="6" borderId="0" applyNumberFormat="0" applyBorder="0" applyAlignment="0" applyProtection="0"/>
    <xf numFmtId="0" fontId="17" fillId="5" borderId="0" applyNumberFormat="0" applyBorder="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48" fillId="0" borderId="24"/>
    <xf numFmtId="0" fontId="2" fillId="0" borderId="0"/>
    <xf numFmtId="0" fontId="2" fillId="0" borderId="0"/>
    <xf numFmtId="0" fontId="49" fillId="0" borderId="2">
      <alignment horizontal="center"/>
    </xf>
    <xf numFmtId="0" fontId="49" fillId="0" borderId="2">
      <alignment horizontal="center"/>
    </xf>
    <xf numFmtId="0" fontId="10" fillId="0" borderId="0" applyAlignment="0"/>
    <xf numFmtId="0" fontId="22" fillId="0" borderId="3">
      <alignment horizontal="right" vertical="top"/>
    </xf>
    <xf numFmtId="0" fontId="31" fillId="0" borderId="0" applyNumberFormat="0" applyFill="0" applyBorder="0" applyAlignment="0" applyProtection="0"/>
    <xf numFmtId="0" fontId="26" fillId="0" borderId="25">
      <alignment vertical="center"/>
    </xf>
    <xf numFmtId="0" fontId="26" fillId="0" borderId="25">
      <alignment vertical="center"/>
    </xf>
    <xf numFmtId="0" fontId="26" fillId="0" borderId="25">
      <alignment vertical="center"/>
    </xf>
    <xf numFmtId="0" fontId="27" fillId="0" borderId="26"/>
    <xf numFmtId="0" fontId="2" fillId="0" borderId="0"/>
    <xf numFmtId="199" fontId="10" fillId="0" borderId="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0" fontId="50"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200" fontId="4" fillId="0" borderId="0" applyFont="0" applyFill="0" applyBorder="0" applyAlignment="0" applyProtection="0"/>
    <xf numFmtId="0" fontId="21" fillId="23" borderId="8" applyNumberFormat="0" applyAlignment="0" applyProtection="0"/>
    <xf numFmtId="0" fontId="20" fillId="0" borderId="7" applyNumberFormat="0" applyFill="0" applyAlignment="0" applyProtection="0"/>
    <xf numFmtId="201" fontId="4" fillId="0" borderId="0" applyFont="0" applyFill="0" applyBorder="0" applyAlignment="0" applyProtection="0"/>
    <xf numFmtId="0" fontId="16" fillId="0" borderId="0" applyNumberFormat="0" applyFill="0" applyBorder="0" applyAlignment="0" applyProtection="0"/>
    <xf numFmtId="170" fontId="51" fillId="0" borderId="0" applyNumberFormat="0" applyBorder="0" applyAlignment="0" applyProtection="0"/>
    <xf numFmtId="0" fontId="16" fillId="0" borderId="0" applyNumberFormat="0" applyFill="0" applyBorder="0" applyAlignment="0" applyProtection="0"/>
    <xf numFmtId="202" fontId="10" fillId="0" borderId="0" applyFill="0" applyBorder="0" applyAlignment="0" applyProtection="0"/>
    <xf numFmtId="203" fontId="10" fillId="0" borderId="0" applyFill="0" applyBorder="0" applyAlignment="0" applyProtection="0"/>
    <xf numFmtId="0" fontId="21" fillId="23" borderId="8"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9" fontId="1" fillId="0" borderId="0" applyFont="0" applyFill="0" applyBorder="0" applyAlignment="0" applyProtection="0"/>
    <xf numFmtId="164" fontId="1" fillId="0" borderId="0" applyFont="0" applyFill="0" applyBorder="0" applyAlignment="0" applyProtection="0"/>
    <xf numFmtId="167" fontId="2" fillId="3" borderId="4"/>
    <xf numFmtId="0" fontId="2" fillId="2" borderId="0"/>
    <xf numFmtId="0" fontId="56" fillId="34" borderId="34" applyNumberFormat="0" applyAlignment="0" applyProtection="0"/>
    <xf numFmtId="164" fontId="2" fillId="0" borderId="0" applyFont="0" applyFill="0" applyBorder="0" applyAlignment="0" applyProtection="0"/>
    <xf numFmtId="0" fontId="53" fillId="0" borderId="33" applyNumberFormat="0" applyFill="0" applyAlignment="0" applyProtection="0"/>
    <xf numFmtId="0" fontId="54" fillId="33" borderId="34" applyNumberFormat="0" applyAlignment="0" applyProtection="0"/>
    <xf numFmtId="190" fontId="41" fillId="0" borderId="0" applyFont="0" applyFill="0" applyBorder="0" applyAlignment="0" applyProtection="0">
      <alignment horizontal="right"/>
    </xf>
    <xf numFmtId="0" fontId="2" fillId="0" borderId="0"/>
    <xf numFmtId="0" fontId="2" fillId="0" borderId="0"/>
    <xf numFmtId="0" fontId="2" fillId="0" borderId="0"/>
    <xf numFmtId="0" fontId="1" fillId="35" borderId="36" applyNumberFormat="0" applyFont="0" applyAlignment="0" applyProtection="0"/>
    <xf numFmtId="0" fontId="55" fillId="34" borderId="35" applyNumberFormat="0" applyAlignment="0" applyProtection="0"/>
    <xf numFmtId="9" fontId="2" fillId="0" borderId="0" applyFont="0" applyFill="0" applyBorder="0" applyAlignment="0" applyProtection="0"/>
    <xf numFmtId="3" fontId="57" fillId="0" borderId="37">
      <alignment horizontal="center" vertical="center" wrapText="1"/>
    </xf>
    <xf numFmtId="0" fontId="69" fillId="0" borderId="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8" borderId="0" applyNumberFormat="0" applyBorder="0" applyAlignment="0" applyProtection="0"/>
    <xf numFmtId="0" fontId="62" fillId="38" borderId="0" applyNumberFormat="0" applyBorder="0" applyAlignment="0" applyProtection="0"/>
    <xf numFmtId="0" fontId="56" fillId="34" borderId="34" applyNumberFormat="0" applyAlignment="0" applyProtection="0"/>
    <xf numFmtId="0" fontId="65" fillId="40" borderId="41" applyNumberFormat="0" applyAlignment="0" applyProtection="0"/>
    <xf numFmtId="0" fontId="67" fillId="0" borderId="0" applyNumberFormat="0" applyFill="0" applyBorder="0" applyAlignment="0" applyProtection="0"/>
    <xf numFmtId="0" fontId="61" fillId="37" borderId="0" applyNumberFormat="0" applyBorder="0" applyAlignment="0" applyProtection="0"/>
    <xf numFmtId="0" fontId="59" fillId="0" borderId="38" applyNumberFormat="0" applyFill="0" applyAlignment="0" applyProtection="0"/>
    <xf numFmtId="0" fontId="53" fillId="0" borderId="33"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54" fillId="33" borderId="34" applyNumberFormat="0" applyAlignment="0" applyProtection="0"/>
    <xf numFmtId="0" fontId="64" fillId="0" borderId="40" applyNumberFormat="0" applyFill="0" applyAlignment="0" applyProtection="0"/>
    <xf numFmtId="0" fontId="63" fillId="39" borderId="0" applyNumberFormat="0" applyBorder="0" applyAlignment="0" applyProtection="0"/>
    <xf numFmtId="0" fontId="2" fillId="35" borderId="36" applyNumberFormat="0" applyFont="0" applyAlignment="0" applyProtection="0"/>
    <xf numFmtId="0" fontId="55" fillId="34" borderId="35" applyNumberFormat="0" applyAlignment="0" applyProtection="0"/>
    <xf numFmtId="0" fontId="67" fillId="0" borderId="0" applyNumberFormat="0" applyFill="0" applyBorder="0" applyAlignment="0" applyProtection="0"/>
    <xf numFmtId="0" fontId="1" fillId="57" borderId="0" applyNumberFormat="0" applyBorder="0" applyAlignment="0" applyProtection="0"/>
    <xf numFmtId="0" fontId="63" fillId="39" borderId="0" applyNumberFormat="0" applyBorder="0" applyAlignment="0" applyProtection="0"/>
    <xf numFmtId="0" fontId="58" fillId="0" borderId="0" applyNumberFormat="0" applyFill="0" applyBorder="0" applyAlignment="0" applyProtection="0"/>
    <xf numFmtId="0" fontId="69" fillId="0" borderId="0"/>
    <xf numFmtId="0" fontId="66" fillId="0" borderId="0" applyNumberFormat="0" applyFill="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8" borderId="0" applyNumberFormat="0" applyBorder="0" applyAlignment="0" applyProtection="0"/>
    <xf numFmtId="0" fontId="66" fillId="0" borderId="0" applyNumberFormat="0" applyFill="0" applyBorder="0" applyAlignment="0" applyProtection="0"/>
    <xf numFmtId="0" fontId="56" fillId="34" borderId="34" applyNumberFormat="0" applyAlignment="0" applyProtection="0"/>
    <xf numFmtId="0" fontId="64" fillId="0" borderId="40" applyNumberFormat="0" applyFill="0" applyAlignment="0" applyProtection="0"/>
    <xf numFmtId="0" fontId="2" fillId="35" borderId="36" applyNumberFormat="0" applyFont="0" applyAlignment="0" applyProtection="0"/>
    <xf numFmtId="0" fontId="54" fillId="33" borderId="34" applyNumberFormat="0" applyAlignment="0" applyProtection="0"/>
    <xf numFmtId="0" fontId="62" fillId="38" borderId="0" applyNumberFormat="0" applyBorder="0" applyAlignment="0" applyProtection="0"/>
    <xf numFmtId="0" fontId="63" fillId="39" borderId="0" applyNumberFormat="0" applyBorder="0" applyAlignment="0" applyProtection="0"/>
    <xf numFmtId="0" fontId="61" fillId="37" borderId="0" applyNumberFormat="0" applyBorder="0" applyAlignment="0" applyProtection="0"/>
    <xf numFmtId="0" fontId="55" fillId="34" borderId="35" applyNumberFormat="0" applyAlignment="0" applyProtection="0"/>
    <xf numFmtId="0" fontId="67" fillId="0" borderId="0" applyNumberFormat="0" applyFill="0" applyBorder="0" applyAlignment="0" applyProtection="0"/>
    <xf numFmtId="0" fontId="58" fillId="0" borderId="0" applyNumberFormat="0" applyFill="0" applyBorder="0" applyAlignment="0" applyProtection="0"/>
    <xf numFmtId="0" fontId="59" fillId="0" borderId="38" applyNumberFormat="0" applyFill="0" applyAlignment="0" applyProtection="0"/>
    <xf numFmtId="0" fontId="53" fillId="0" borderId="33"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65" fillId="40" borderId="41" applyNumberFormat="0" applyAlignment="0" applyProtection="0"/>
    <xf numFmtId="0" fontId="66" fillId="0" borderId="0" applyNumberFormat="0" applyFill="0" applyBorder="0" applyAlignment="0" applyProtection="0"/>
    <xf numFmtId="0" fontId="58" fillId="0" borderId="0" applyNumberFormat="0" applyFill="0" applyBorder="0" applyAlignment="0" applyProtection="0"/>
    <xf numFmtId="0" fontId="1" fillId="0" borderId="0"/>
    <xf numFmtId="0" fontId="60" fillId="0" borderId="0" applyNumberFormat="0" applyFill="0" applyBorder="0" applyAlignment="0" applyProtection="0"/>
    <xf numFmtId="0" fontId="60" fillId="0" borderId="39" applyNumberFormat="0" applyFill="0" applyAlignment="0" applyProtection="0"/>
    <xf numFmtId="0" fontId="59" fillId="0" borderId="38" applyNumberFormat="0" applyFill="0" applyAlignment="0" applyProtection="0"/>
    <xf numFmtId="0" fontId="65" fillId="40" borderId="41" applyNumberFormat="0" applyAlignment="0" applyProtection="0"/>
    <xf numFmtId="0" fontId="62" fillId="38" borderId="0" applyNumberFormat="0" applyBorder="0" applyAlignment="0" applyProtection="0"/>
    <xf numFmtId="0" fontId="68" fillId="58" borderId="0" applyNumberFormat="0" applyBorder="0" applyAlignment="0" applyProtection="0"/>
    <xf numFmtId="0" fontId="68" fillId="55" borderId="0" applyNumberFormat="0" applyBorder="0" applyAlignment="0" applyProtection="0"/>
    <xf numFmtId="0" fontId="68" fillId="52" borderId="0" applyNumberFormat="0" applyBorder="0" applyAlignment="0" applyProtection="0"/>
    <xf numFmtId="0" fontId="68" fillId="49" borderId="0" applyNumberFormat="0" applyBorder="0" applyAlignment="0" applyProtection="0"/>
    <xf numFmtId="0" fontId="68" fillId="46" borderId="0" applyNumberFormat="0" applyBorder="0" applyAlignment="0" applyProtection="0"/>
    <xf numFmtId="0" fontId="68" fillId="43" borderId="0" applyNumberFormat="0" applyBorder="0" applyAlignment="0" applyProtection="0"/>
    <xf numFmtId="0" fontId="1" fillId="45" borderId="0" applyNumberFormat="0" applyBorder="0" applyAlignment="0" applyProtection="0"/>
    <xf numFmtId="0" fontId="1" fillId="42" borderId="0" applyNumberFormat="0" applyBorder="0" applyAlignment="0" applyProtection="0"/>
    <xf numFmtId="0" fontId="1" fillId="53" borderId="0" applyNumberFormat="0" applyBorder="0" applyAlignment="0" applyProtection="0"/>
    <xf numFmtId="0" fontId="1" fillId="50" borderId="0" applyNumberFormat="0" applyBorder="0" applyAlignment="0" applyProtection="0"/>
    <xf numFmtId="0" fontId="1" fillId="47" borderId="0" applyNumberFormat="0" applyBorder="0" applyAlignment="0" applyProtection="0"/>
    <xf numFmtId="0" fontId="1" fillId="44" borderId="0" applyNumberFormat="0" applyBorder="0" applyAlignment="0" applyProtection="0"/>
    <xf numFmtId="0" fontId="64" fillId="0" borderId="40" applyNumberFormat="0" applyFill="0" applyAlignment="0" applyProtection="0"/>
    <xf numFmtId="0" fontId="61" fillId="37" borderId="0" applyNumberFormat="0" applyBorder="0" applyAlignment="0" applyProtection="0"/>
    <xf numFmtId="0" fontId="1" fillId="54" borderId="0" applyNumberFormat="0" applyBorder="0" applyAlignment="0" applyProtection="0"/>
    <xf numFmtId="0" fontId="1" fillId="51" borderId="0" applyNumberFormat="0" applyBorder="0" applyAlignment="0" applyProtection="0"/>
    <xf numFmtId="0" fontId="1" fillId="48" borderId="0" applyNumberFormat="0" applyBorder="0" applyAlignment="0" applyProtection="0"/>
    <xf numFmtId="0" fontId="1" fillId="56" borderId="0" applyNumberFormat="0" applyBorder="0" applyAlignment="0" applyProtection="0"/>
    <xf numFmtId="0" fontId="1" fillId="41" borderId="0" applyNumberFormat="0" applyBorder="0" applyAlignment="0" applyProtection="0"/>
  </cellStyleXfs>
  <cellXfs count="125">
    <xf numFmtId="0" fontId="0" fillId="0" borderId="0" xfId="0"/>
    <xf numFmtId="0" fontId="70" fillId="0" borderId="0" xfId="1" applyFont="1"/>
    <xf numFmtId="0" fontId="71" fillId="0" borderId="0" xfId="0" applyFont="1"/>
    <xf numFmtId="14" fontId="72" fillId="30" borderId="32" xfId="0" applyNumberFormat="1" applyFont="1" applyFill="1" applyBorder="1"/>
    <xf numFmtId="14" fontId="72" fillId="30" borderId="32" xfId="0" applyNumberFormat="1" applyFont="1" applyFill="1" applyBorder="1" applyAlignment="1">
      <alignment horizontal="right"/>
    </xf>
    <xf numFmtId="14" fontId="72" fillId="31" borderId="0" xfId="0" applyNumberFormat="1" applyFont="1" applyFill="1" applyAlignment="1">
      <alignment horizontal="right"/>
    </xf>
    <xf numFmtId="0" fontId="71" fillId="0" borderId="28" xfId="0" applyFont="1" applyBorder="1"/>
    <xf numFmtId="204" fontId="71" fillId="36" borderId="28" xfId="0" applyNumberFormat="1" applyFont="1" applyFill="1" applyBorder="1"/>
    <xf numFmtId="204" fontId="71" fillId="0" borderId="28" xfId="0" applyNumberFormat="1" applyFont="1" applyBorder="1"/>
    <xf numFmtId="0" fontId="71" fillId="0" borderId="1" xfId="0" applyFont="1" applyBorder="1"/>
    <xf numFmtId="0" fontId="9" fillId="0" borderId="29" xfId="0" applyFont="1" applyBorder="1"/>
    <xf numFmtId="204" fontId="9" fillId="36" borderId="29" xfId="0" applyNumberFormat="1" applyFont="1" applyFill="1" applyBorder="1"/>
    <xf numFmtId="204" fontId="9" fillId="0" borderId="29" xfId="0" applyNumberFormat="1" applyFont="1" applyBorder="1"/>
    <xf numFmtId="204" fontId="9" fillId="32" borderId="0" xfId="0" applyNumberFormat="1" applyFont="1" applyFill="1"/>
    <xf numFmtId="204" fontId="71" fillId="0" borderId="0" xfId="0" applyNumberFormat="1" applyFont="1"/>
    <xf numFmtId="210" fontId="71" fillId="0" borderId="0" xfId="0" applyNumberFormat="1" applyFont="1"/>
    <xf numFmtId="204" fontId="9" fillId="36" borderId="0" xfId="0" applyNumberFormat="1" applyFont="1" applyFill="1"/>
    <xf numFmtId="204" fontId="9" fillId="0" borderId="0" xfId="0" applyNumberFormat="1" applyFont="1"/>
    <xf numFmtId="207" fontId="71" fillId="0" borderId="0" xfId="0" applyNumberFormat="1" applyFont="1"/>
    <xf numFmtId="204" fontId="71" fillId="32" borderId="28" xfId="0" applyNumberFormat="1" applyFont="1" applyFill="1" applyBorder="1"/>
    <xf numFmtId="204" fontId="9" fillId="32" borderId="29" xfId="0" applyNumberFormat="1" applyFont="1" applyFill="1" applyBorder="1"/>
    <xf numFmtId="0" fontId="73" fillId="0" borderId="0" xfId="0" applyFont="1"/>
    <xf numFmtId="0" fontId="75" fillId="0" borderId="0" xfId="0" applyFont="1"/>
    <xf numFmtId="0" fontId="71" fillId="0" borderId="0" xfId="0" applyFont="1" applyAlignment="1">
      <alignment vertical="center"/>
    </xf>
    <xf numFmtId="14" fontId="76" fillId="0" borderId="0" xfId="0" applyNumberFormat="1" applyFont="1"/>
    <xf numFmtId="14" fontId="72" fillId="30" borderId="0" xfId="0" applyNumberFormat="1" applyFont="1" applyFill="1"/>
    <xf numFmtId="14" fontId="72" fillId="30" borderId="0" xfId="0" applyNumberFormat="1" applyFont="1" applyFill="1" applyAlignment="1">
      <alignment horizontal="right"/>
    </xf>
    <xf numFmtId="0" fontId="9" fillId="0" borderId="1" xfId="0" applyFont="1" applyBorder="1"/>
    <xf numFmtId="204" fontId="9" fillId="36" borderId="1" xfId="0" applyNumberFormat="1" applyFont="1" applyFill="1" applyBorder="1"/>
    <xf numFmtId="204" fontId="9" fillId="0" borderId="1" xfId="0" applyNumberFormat="1" applyFont="1" applyBorder="1"/>
    <xf numFmtId="204" fontId="9" fillId="32" borderId="1" xfId="0" applyNumberFormat="1" applyFont="1" applyFill="1" applyBorder="1"/>
    <xf numFmtId="0" fontId="77" fillId="0" borderId="1" xfId="0" applyFont="1" applyBorder="1"/>
    <xf numFmtId="204" fontId="77" fillId="36" borderId="1" xfId="0" applyNumberFormat="1" applyFont="1" applyFill="1" applyBorder="1"/>
    <xf numFmtId="204" fontId="77" fillId="0" borderId="1" xfId="0" applyNumberFormat="1" applyFont="1" applyBorder="1"/>
    <xf numFmtId="204" fontId="77" fillId="32" borderId="1" xfId="0" applyNumberFormat="1" applyFont="1" applyFill="1" applyBorder="1"/>
    <xf numFmtId="0" fontId="9" fillId="0" borderId="0" xfId="0" applyFont="1"/>
    <xf numFmtId="14" fontId="71" fillId="0" borderId="0" xfId="0" applyNumberFormat="1" applyFont="1"/>
    <xf numFmtId="0" fontId="75" fillId="0" borderId="1" xfId="0" applyFont="1" applyBorder="1"/>
    <xf numFmtId="204" fontId="75" fillId="36" borderId="1" xfId="0" applyNumberFormat="1" applyFont="1" applyFill="1" applyBorder="1"/>
    <xf numFmtId="204" fontId="75" fillId="0" borderId="1" xfId="0" applyNumberFormat="1" applyFont="1" applyBorder="1"/>
    <xf numFmtId="204" fontId="75" fillId="32" borderId="1" xfId="0" applyNumberFormat="1" applyFont="1" applyFill="1" applyBorder="1"/>
    <xf numFmtId="0" fontId="77" fillId="0" borderId="1" xfId="0" applyFont="1" applyBorder="1" applyAlignment="1">
      <alignment horizontal="left" indent="1"/>
    </xf>
    <xf numFmtId="204" fontId="76" fillId="0" borderId="0" xfId="0" applyNumberFormat="1" applyFont="1"/>
    <xf numFmtId="0" fontId="70" fillId="0" borderId="30" xfId="0" applyFont="1" applyBorder="1"/>
    <xf numFmtId="204" fontId="70" fillId="36" borderId="30" xfId="0" applyNumberFormat="1" applyFont="1" applyFill="1" applyBorder="1"/>
    <xf numFmtId="204" fontId="70" fillId="0" borderId="30" xfId="0" applyNumberFormat="1" applyFont="1" applyBorder="1"/>
    <xf numFmtId="204" fontId="70" fillId="32" borderId="30" xfId="0" applyNumberFormat="1" applyFont="1" applyFill="1" applyBorder="1"/>
    <xf numFmtId="204" fontId="75" fillId="36" borderId="0" xfId="0" applyNumberFormat="1" applyFont="1" applyFill="1"/>
    <xf numFmtId="204" fontId="75" fillId="0" borderId="0" xfId="0" applyNumberFormat="1" applyFont="1"/>
    <xf numFmtId="204" fontId="75" fillId="32" borderId="0" xfId="0" applyNumberFormat="1" applyFont="1" applyFill="1"/>
    <xf numFmtId="0" fontId="78" fillId="0" borderId="31" xfId="0" applyFont="1" applyBorder="1"/>
    <xf numFmtId="204" fontId="78" fillId="36" borderId="31" xfId="0" applyNumberFormat="1" applyFont="1" applyFill="1" applyBorder="1"/>
    <xf numFmtId="204" fontId="78" fillId="0" borderId="31" xfId="0" applyNumberFormat="1" applyFont="1" applyBorder="1"/>
    <xf numFmtId="204" fontId="78" fillId="32" borderId="31" xfId="0" applyNumberFormat="1" applyFont="1" applyFill="1" applyBorder="1"/>
    <xf numFmtId="0" fontId="79" fillId="0" borderId="0" xfId="0" applyFont="1"/>
    <xf numFmtId="205" fontId="79" fillId="0" borderId="0" xfId="300" applyNumberFormat="1" applyFont="1"/>
    <xf numFmtId="204" fontId="78" fillId="0" borderId="0" xfId="0" applyNumberFormat="1" applyFont="1"/>
    <xf numFmtId="204" fontId="71" fillId="32" borderId="0" xfId="0" applyNumberFormat="1" applyFont="1" applyFill="1"/>
    <xf numFmtId="204" fontId="71" fillId="0" borderId="1" xfId="0" applyNumberFormat="1" applyFont="1" applyBorder="1"/>
    <xf numFmtId="204" fontId="71" fillId="32" borderId="1" xfId="0" applyNumberFormat="1" applyFont="1" applyFill="1" applyBorder="1"/>
    <xf numFmtId="204" fontId="70" fillId="32" borderId="0" xfId="0" applyNumberFormat="1" applyFont="1" applyFill="1"/>
    <xf numFmtId="0" fontId="79" fillId="0" borderId="1" xfId="0" applyFont="1" applyBorder="1"/>
    <xf numFmtId="0" fontId="80" fillId="0" borderId="0" xfId="0" applyFont="1"/>
    <xf numFmtId="208" fontId="80" fillId="0" borderId="0" xfId="0" applyNumberFormat="1" applyFont="1"/>
    <xf numFmtId="0" fontId="70" fillId="0" borderId="0" xfId="1" applyFont="1" applyAlignment="1">
      <alignment horizontal="center"/>
    </xf>
    <xf numFmtId="0" fontId="71" fillId="0" borderId="0" xfId="0" applyFont="1" applyAlignment="1">
      <alignment horizontal="center"/>
    </xf>
    <xf numFmtId="14" fontId="72" fillId="30" borderId="32" xfId="0" applyNumberFormat="1" applyFont="1" applyFill="1" applyBorder="1" applyAlignment="1">
      <alignment horizontal="center"/>
    </xf>
    <xf numFmtId="0" fontId="78" fillId="0" borderId="0" xfId="0" applyFont="1" applyAlignment="1">
      <alignment horizontal="center"/>
    </xf>
    <xf numFmtId="0" fontId="81" fillId="0" borderId="0" xfId="0" applyFont="1" applyAlignment="1">
      <alignment horizontal="center"/>
    </xf>
    <xf numFmtId="0" fontId="78" fillId="0" borderId="29" xfId="0" applyFont="1" applyBorder="1" applyAlignment="1">
      <alignment horizontal="center"/>
    </xf>
    <xf numFmtId="0" fontId="82" fillId="0" borderId="0" xfId="0" applyFont="1" applyAlignment="1">
      <alignment horizontal="center"/>
    </xf>
    <xf numFmtId="205" fontId="79" fillId="0" borderId="0" xfId="300" applyNumberFormat="1" applyFont="1" applyFill="1" applyBorder="1"/>
    <xf numFmtId="14" fontId="72" fillId="31" borderId="32" xfId="0" applyNumberFormat="1" applyFont="1" applyFill="1" applyBorder="1" applyAlignment="1">
      <alignment horizontal="right"/>
    </xf>
    <xf numFmtId="0" fontId="78" fillId="0" borderId="29" xfId="0" quotePrefix="1" applyFont="1" applyBorder="1" applyAlignment="1">
      <alignment horizontal="center"/>
    </xf>
    <xf numFmtId="0" fontId="75" fillId="0" borderId="28" xfId="0" applyFont="1" applyBorder="1"/>
    <xf numFmtId="0" fontId="81" fillId="0" borderId="28" xfId="0" applyFont="1" applyBorder="1" applyAlignment="1">
      <alignment horizontal="center"/>
    </xf>
    <xf numFmtId="205" fontId="75" fillId="36" borderId="28" xfId="300" applyNumberFormat="1" applyFont="1" applyFill="1" applyBorder="1"/>
    <xf numFmtId="205" fontId="75" fillId="0" borderId="28" xfId="300" applyNumberFormat="1" applyFont="1" applyFill="1" applyBorder="1"/>
    <xf numFmtId="205" fontId="75" fillId="32" borderId="28" xfId="300" applyNumberFormat="1" applyFont="1" applyFill="1" applyBorder="1"/>
    <xf numFmtId="205" fontId="9" fillId="0" borderId="29" xfId="300" applyNumberFormat="1" applyFont="1" applyFill="1" applyBorder="1"/>
    <xf numFmtId="205" fontId="78" fillId="0" borderId="29" xfId="300" applyNumberFormat="1" applyFont="1" applyFill="1" applyBorder="1" applyAlignment="1">
      <alignment horizontal="center"/>
    </xf>
    <xf numFmtId="205" fontId="9" fillId="36" borderId="29" xfId="300" applyNumberFormat="1" applyFont="1" applyFill="1" applyBorder="1"/>
    <xf numFmtId="205" fontId="9" fillId="32" borderId="29" xfId="300" applyNumberFormat="1" applyFont="1" applyFill="1" applyBorder="1"/>
    <xf numFmtId="0" fontId="81" fillId="0" borderId="1" xfId="0" applyFont="1" applyBorder="1" applyAlignment="1">
      <alignment horizontal="center"/>
    </xf>
    <xf numFmtId="205" fontId="75" fillId="36" borderId="1" xfId="300" applyNumberFormat="1" applyFont="1" applyFill="1" applyBorder="1"/>
    <xf numFmtId="205" fontId="75" fillId="0" borderId="1" xfId="300" applyNumberFormat="1" applyFont="1" applyFill="1" applyBorder="1"/>
    <xf numFmtId="205" fontId="75" fillId="32" borderId="1" xfId="300" applyNumberFormat="1" applyFont="1" applyFill="1" applyBorder="1"/>
    <xf numFmtId="205" fontId="78" fillId="0" borderId="31" xfId="300" applyNumberFormat="1" applyFont="1" applyFill="1" applyBorder="1"/>
    <xf numFmtId="205" fontId="78" fillId="0" borderId="31" xfId="300" applyNumberFormat="1" applyFont="1" applyFill="1" applyBorder="1" applyAlignment="1">
      <alignment horizontal="center"/>
    </xf>
    <xf numFmtId="205" fontId="78" fillId="36" borderId="31" xfId="300" applyNumberFormat="1" applyFont="1" applyFill="1" applyBorder="1"/>
    <xf numFmtId="205" fontId="78" fillId="32" borderId="31" xfId="300" applyNumberFormat="1" applyFont="1" applyFill="1" applyBorder="1"/>
    <xf numFmtId="209" fontId="71" fillId="0" borderId="0" xfId="0" applyNumberFormat="1" applyFont="1"/>
    <xf numFmtId="0" fontId="83" fillId="0" borderId="0" xfId="0" applyFont="1"/>
    <xf numFmtId="0" fontId="75" fillId="0" borderId="0" xfId="0" applyFont="1" applyAlignment="1">
      <alignment horizontal="center"/>
    </xf>
    <xf numFmtId="0" fontId="75" fillId="0" borderId="0" xfId="0" applyFont="1" applyAlignment="1">
      <alignment horizontal="left" vertical="center" wrapText="1" readingOrder="1"/>
    </xf>
    <xf numFmtId="0" fontId="75" fillId="0" borderId="27" xfId="0" applyFont="1" applyBorder="1"/>
    <xf numFmtId="204" fontId="75" fillId="36" borderId="27" xfId="0" applyNumberFormat="1" applyFont="1" applyFill="1" applyBorder="1"/>
    <xf numFmtId="204" fontId="75" fillId="0" borderId="27" xfId="0" applyNumberFormat="1" applyFont="1" applyBorder="1"/>
    <xf numFmtId="0" fontId="9" fillId="0" borderId="0" xfId="0" applyFont="1" applyAlignment="1">
      <alignment horizontal="left"/>
    </xf>
    <xf numFmtId="206" fontId="9" fillId="0" borderId="0" xfId="301" applyNumberFormat="1" applyFont="1" applyFill="1" applyBorder="1" applyAlignment="1">
      <alignment horizontal="right" vertical="center" wrapText="1"/>
    </xf>
    <xf numFmtId="14" fontId="72" fillId="30" borderId="32" xfId="0" applyNumberFormat="1" applyFont="1" applyFill="1" applyBorder="1" applyAlignment="1">
      <alignment vertical="center"/>
    </xf>
    <xf numFmtId="14" fontId="72" fillId="30" borderId="32" xfId="0" applyNumberFormat="1" applyFont="1" applyFill="1" applyBorder="1" applyAlignment="1">
      <alignment horizontal="center" vertical="center" wrapText="1"/>
    </xf>
    <xf numFmtId="0" fontId="75" fillId="0" borderId="27" xfId="0" applyFont="1" applyBorder="1" applyAlignment="1">
      <alignment vertical="center"/>
    </xf>
    <xf numFmtId="3" fontId="75" fillId="0" borderId="1" xfId="0" applyNumberFormat="1" applyFont="1" applyBorder="1" applyAlignment="1">
      <alignment vertical="center"/>
    </xf>
    <xf numFmtId="3" fontId="75" fillId="32" borderId="1" xfId="0" applyNumberFormat="1" applyFont="1" applyFill="1" applyBorder="1" applyAlignment="1">
      <alignment vertical="center"/>
    </xf>
    <xf numFmtId="3" fontId="75" fillId="0" borderId="27" xfId="0" applyNumberFormat="1" applyFont="1" applyBorder="1" applyAlignment="1">
      <alignment vertical="center"/>
    </xf>
    <xf numFmtId="3" fontId="75" fillId="32" borderId="27" xfId="0" applyNumberFormat="1" applyFont="1" applyFill="1" applyBorder="1" applyAlignment="1">
      <alignment vertical="center"/>
    </xf>
    <xf numFmtId="0" fontId="9" fillId="0" borderId="42" xfId="0" applyFont="1" applyBorder="1"/>
    <xf numFmtId="3" fontId="9" fillId="0" borderId="42" xfId="0" applyNumberFormat="1" applyFont="1" applyBorder="1" applyAlignment="1">
      <alignment vertical="center"/>
    </xf>
    <xf numFmtId="3" fontId="9" fillId="32" borderId="42" xfId="0" applyNumberFormat="1" applyFont="1" applyFill="1" applyBorder="1" applyAlignment="1">
      <alignment vertical="center"/>
    </xf>
    <xf numFmtId="3" fontId="70" fillId="0" borderId="30" xfId="0" applyNumberFormat="1" applyFont="1" applyBorder="1" applyAlignment="1">
      <alignment vertical="center"/>
    </xf>
    <xf numFmtId="3" fontId="70" fillId="32" borderId="30" xfId="0" applyNumberFormat="1" applyFont="1" applyFill="1" applyBorder="1" applyAlignment="1">
      <alignment vertical="center"/>
    </xf>
    <xf numFmtId="9" fontId="78" fillId="0" borderId="31" xfId="300" applyFont="1" applyFill="1" applyBorder="1"/>
    <xf numFmtId="9" fontId="78" fillId="32" borderId="31" xfId="300" applyFont="1" applyFill="1" applyBorder="1"/>
    <xf numFmtId="0" fontId="74" fillId="0" borderId="0" xfId="0" applyFont="1"/>
    <xf numFmtId="0" fontId="2" fillId="0" borderId="0" xfId="0" applyFont="1" applyAlignment="1">
      <alignment vertical="top" wrapText="1"/>
    </xf>
    <xf numFmtId="0" fontId="84" fillId="0" borderId="0" xfId="0" applyFont="1" applyAlignment="1">
      <alignment horizontal="left" vertical="top" wrapText="1"/>
    </xf>
    <xf numFmtId="0" fontId="71" fillId="32" borderId="46" xfId="0" applyFont="1" applyFill="1" applyBorder="1" applyAlignment="1">
      <alignment horizontal="center" vertical="center"/>
    </xf>
    <xf numFmtId="0" fontId="71" fillId="32" borderId="43" xfId="0" applyFont="1" applyFill="1" applyBorder="1" applyAlignment="1">
      <alignment horizontal="center"/>
    </xf>
    <xf numFmtId="0" fontId="71" fillId="32" borderId="44" xfId="0" applyFont="1" applyFill="1" applyBorder="1" applyAlignment="1">
      <alignment horizontal="center"/>
    </xf>
    <xf numFmtId="0" fontId="71" fillId="32" borderId="45" xfId="0" applyFont="1" applyFill="1" applyBorder="1" applyAlignment="1">
      <alignment horizontal="center"/>
    </xf>
    <xf numFmtId="0" fontId="71" fillId="32" borderId="43" xfId="0" applyFont="1" applyFill="1" applyBorder="1" applyAlignment="1">
      <alignment horizontal="center" vertical="center"/>
    </xf>
    <xf numFmtId="0" fontId="71" fillId="32" borderId="44" xfId="0" applyFont="1" applyFill="1" applyBorder="1" applyAlignment="1">
      <alignment horizontal="center" vertical="center"/>
    </xf>
    <xf numFmtId="0" fontId="71" fillId="32" borderId="45" xfId="0" applyFont="1" applyFill="1" applyBorder="1" applyAlignment="1">
      <alignment horizontal="center" vertical="center"/>
    </xf>
    <xf numFmtId="0" fontId="84" fillId="0" borderId="0" xfId="0" applyFont="1" applyAlignment="1">
      <alignment horizontal="left" vertical="top" wrapText="1"/>
    </xf>
  </cellXfs>
  <cellStyles count="416">
    <cellStyle name="# ##0,0\e" xfId="3" xr:uid="{00000000-0005-0000-0000-000000000000}"/>
    <cellStyle name="# ##0\e" xfId="4" xr:uid="{00000000-0005-0000-0000-000001000000}"/>
    <cellStyle name="???" xfId="5" xr:uid="{00000000-0005-0000-0000-000002000000}"/>
    <cellStyle name="_Column1" xfId="6" xr:uid="{00000000-0005-0000-0000-000003000000}"/>
    <cellStyle name="_Column2" xfId="7" xr:uid="{00000000-0005-0000-0000-000004000000}"/>
    <cellStyle name="_Column3" xfId="8" xr:uid="{00000000-0005-0000-0000-000005000000}"/>
    <cellStyle name="_Column4" xfId="9" xr:uid="{00000000-0005-0000-0000-000006000000}"/>
    <cellStyle name="_Column4_staff - monthly 11-08" xfId="10" xr:uid="{00000000-0005-0000-0000-000007000000}"/>
    <cellStyle name="_Column4_staff - monthly 11-08_TdB Closing March 2012" xfId="11" xr:uid="{00000000-0005-0000-0000-000008000000}"/>
    <cellStyle name="_Column5" xfId="12" xr:uid="{00000000-0005-0000-0000-000009000000}"/>
    <cellStyle name="_Column6" xfId="13" xr:uid="{00000000-0005-0000-0000-00000A000000}"/>
    <cellStyle name="_Column7" xfId="14" xr:uid="{00000000-0005-0000-0000-00000B000000}"/>
    <cellStyle name="_Column7_TdB Closing March 2012" xfId="15" xr:uid="{00000000-0005-0000-0000-00000C000000}"/>
    <cellStyle name="_Data" xfId="16" xr:uid="{00000000-0005-0000-0000-00000D000000}"/>
    <cellStyle name="_Data_Cumulé Conso" xfId="302" xr:uid="{00000000-0005-0000-0000-00000E000000}"/>
    <cellStyle name="_Header" xfId="17" xr:uid="{00000000-0005-0000-0000-00000F000000}"/>
    <cellStyle name="_Row1" xfId="18" xr:uid="{00000000-0005-0000-0000-000010000000}"/>
    <cellStyle name="_Row2" xfId="19" xr:uid="{00000000-0005-0000-0000-000011000000}"/>
    <cellStyle name="_Row3" xfId="20" xr:uid="{00000000-0005-0000-0000-000012000000}"/>
    <cellStyle name="_Row4" xfId="21" xr:uid="{00000000-0005-0000-0000-000013000000}"/>
    <cellStyle name="_Row4_Cumulé Conso" xfId="303" xr:uid="{00000000-0005-0000-0000-000014000000}"/>
    <cellStyle name="_Row5" xfId="22" xr:uid="{00000000-0005-0000-0000-000015000000}"/>
    <cellStyle name="_Row6" xfId="23" xr:uid="{00000000-0005-0000-0000-000016000000}"/>
    <cellStyle name="_Row7" xfId="24" xr:uid="{00000000-0005-0000-0000-000017000000}"/>
    <cellStyle name="_Row7_TdB Closing March 2012" xfId="25" xr:uid="{00000000-0005-0000-0000-000018000000}"/>
    <cellStyle name="0,0_x000d__x000a_NA_x000d__x000a_" xfId="26" xr:uid="{00000000-0005-0000-0000-000019000000}"/>
    <cellStyle name="0,0_x000d__x000a_NA_x000d__x000a_ 2" xfId="27" xr:uid="{00000000-0005-0000-0000-00001A000000}"/>
    <cellStyle name="0,0_x000d__x000a_NA_x000d__x000a_ 3" xfId="28" xr:uid="{00000000-0005-0000-0000-00001B000000}"/>
    <cellStyle name="20 % - Accent1 2" xfId="29" xr:uid="{00000000-0005-0000-0000-00001C000000}"/>
    <cellStyle name="20 % - Accent1 3" xfId="355" xr:uid="{00000000-0005-0000-0000-00001D000000}"/>
    <cellStyle name="20 % - Accent2 2" xfId="30" xr:uid="{00000000-0005-0000-0000-00001E000000}"/>
    <cellStyle name="20 % - Accent2 3" xfId="356" xr:uid="{00000000-0005-0000-0000-00001F000000}"/>
    <cellStyle name="20 % - Accent3 2" xfId="31" xr:uid="{00000000-0005-0000-0000-000020000000}"/>
    <cellStyle name="20 % - Accent3 3" xfId="357" xr:uid="{00000000-0005-0000-0000-000021000000}"/>
    <cellStyle name="20 % - Accent4 2" xfId="32" xr:uid="{00000000-0005-0000-0000-000022000000}"/>
    <cellStyle name="20 % - Accent4 3" xfId="358" xr:uid="{00000000-0005-0000-0000-000023000000}"/>
    <cellStyle name="20 % - Accent5 2" xfId="33" xr:uid="{00000000-0005-0000-0000-000024000000}"/>
    <cellStyle name="20 % - Accent5 3" xfId="359" xr:uid="{00000000-0005-0000-0000-000025000000}"/>
    <cellStyle name="20 % - Accent6 2" xfId="34" xr:uid="{00000000-0005-0000-0000-000026000000}"/>
    <cellStyle name="20 % - Accent6 3" xfId="360" xr:uid="{00000000-0005-0000-0000-000027000000}"/>
    <cellStyle name="20% - Accent1" xfId="35" xr:uid="{00000000-0005-0000-0000-000028000000}"/>
    <cellStyle name="20% - Accent1 2" xfId="317" xr:uid="{00000000-0005-0000-0000-000029000000}"/>
    <cellStyle name="20% - Accent1_CoR" xfId="415" xr:uid="{00000000-0005-0000-0000-00002A000000}"/>
    <cellStyle name="20% - Accent2" xfId="36" xr:uid="{00000000-0005-0000-0000-00002B000000}"/>
    <cellStyle name="20% - Accent2 2" xfId="318" xr:uid="{00000000-0005-0000-0000-00002C000000}"/>
    <cellStyle name="20% - Accent2_CoR" xfId="408" xr:uid="{00000000-0005-0000-0000-00002D000000}"/>
    <cellStyle name="20% - Accent3" xfId="37" xr:uid="{00000000-0005-0000-0000-00002E000000}"/>
    <cellStyle name="20% - Accent3 2" xfId="319" xr:uid="{00000000-0005-0000-0000-00002F000000}"/>
    <cellStyle name="20% - Accent3_CoR" xfId="407" xr:uid="{00000000-0005-0000-0000-000030000000}"/>
    <cellStyle name="20% - Accent4" xfId="38" xr:uid="{00000000-0005-0000-0000-000031000000}"/>
    <cellStyle name="20% - Accent4 2" xfId="320" xr:uid="{00000000-0005-0000-0000-000032000000}"/>
    <cellStyle name="20% - Accent4_CoR" xfId="406" xr:uid="{00000000-0005-0000-0000-000033000000}"/>
    <cellStyle name="20% - Accent5" xfId="39" xr:uid="{00000000-0005-0000-0000-000034000000}"/>
    <cellStyle name="20% - Accent5 2" xfId="321" xr:uid="{00000000-0005-0000-0000-000035000000}"/>
    <cellStyle name="20% - Accent5_CoR" xfId="405" xr:uid="{00000000-0005-0000-0000-000036000000}"/>
    <cellStyle name="20% - Accent6" xfId="40" xr:uid="{00000000-0005-0000-0000-000037000000}"/>
    <cellStyle name="20% - Accent6 2" xfId="322" xr:uid="{00000000-0005-0000-0000-000038000000}"/>
    <cellStyle name="20% - Accent6_CoR" xfId="414" xr:uid="{00000000-0005-0000-0000-000039000000}"/>
    <cellStyle name="20% - Akzent1" xfId="41" xr:uid="{00000000-0005-0000-0000-00003A000000}"/>
    <cellStyle name="20% - Akzent2" xfId="42" xr:uid="{00000000-0005-0000-0000-00003B000000}"/>
    <cellStyle name="20% - Akzent3" xfId="43" xr:uid="{00000000-0005-0000-0000-00003C000000}"/>
    <cellStyle name="20% - Akzent4" xfId="44" xr:uid="{00000000-0005-0000-0000-00003D000000}"/>
    <cellStyle name="20% - Akzent5" xfId="45" xr:uid="{00000000-0005-0000-0000-00003E000000}"/>
    <cellStyle name="20% - Akzent6" xfId="46" xr:uid="{00000000-0005-0000-0000-00003F000000}"/>
    <cellStyle name="40 % - Accent1 2" xfId="47" xr:uid="{00000000-0005-0000-0000-000040000000}"/>
    <cellStyle name="40 % - Accent1 3" xfId="361" xr:uid="{00000000-0005-0000-0000-000041000000}"/>
    <cellStyle name="40 % - Accent2 2" xfId="48" xr:uid="{00000000-0005-0000-0000-000042000000}"/>
    <cellStyle name="40 % - Accent2 3" xfId="362" xr:uid="{00000000-0005-0000-0000-000043000000}"/>
    <cellStyle name="40 % - Accent3 2" xfId="49" xr:uid="{00000000-0005-0000-0000-000044000000}"/>
    <cellStyle name="40 % - Accent3 3" xfId="363" xr:uid="{00000000-0005-0000-0000-000045000000}"/>
    <cellStyle name="40 % - Accent4 2" xfId="50" xr:uid="{00000000-0005-0000-0000-000046000000}"/>
    <cellStyle name="40 % - Accent4 3" xfId="364" xr:uid="{00000000-0005-0000-0000-000047000000}"/>
    <cellStyle name="40 % - Accent5 2" xfId="51" xr:uid="{00000000-0005-0000-0000-000048000000}"/>
    <cellStyle name="40 % - Accent5 3" xfId="365" xr:uid="{00000000-0005-0000-0000-000049000000}"/>
    <cellStyle name="40 % - Accent6 2" xfId="52" xr:uid="{00000000-0005-0000-0000-00004A000000}"/>
    <cellStyle name="40 % - Accent6 3" xfId="366" xr:uid="{00000000-0005-0000-0000-00004B000000}"/>
    <cellStyle name="40% - Accent1" xfId="53" xr:uid="{00000000-0005-0000-0000-00004C000000}"/>
    <cellStyle name="40% - Accent1 2" xfId="323" xr:uid="{00000000-0005-0000-0000-00004D000000}"/>
    <cellStyle name="40% - Accent1_CoR" xfId="404" xr:uid="{00000000-0005-0000-0000-00004E000000}"/>
    <cellStyle name="40% - Accent2" xfId="54" xr:uid="{00000000-0005-0000-0000-00004F000000}"/>
    <cellStyle name="40% - Accent2 2" xfId="324" xr:uid="{00000000-0005-0000-0000-000050000000}"/>
    <cellStyle name="40% - Accent2_CoR" xfId="403" xr:uid="{00000000-0005-0000-0000-000051000000}"/>
    <cellStyle name="40% - Accent3" xfId="55" xr:uid="{00000000-0005-0000-0000-000052000000}"/>
    <cellStyle name="40% - Accent3 2" xfId="325" xr:uid="{00000000-0005-0000-0000-000053000000}"/>
    <cellStyle name="40% - Accent3_CoR" xfId="413" xr:uid="{00000000-0005-0000-0000-000054000000}"/>
    <cellStyle name="40% - Accent4" xfId="56" xr:uid="{00000000-0005-0000-0000-000055000000}"/>
    <cellStyle name="40% - Accent4 2" xfId="326" xr:uid="{00000000-0005-0000-0000-000056000000}"/>
    <cellStyle name="40% - Accent4_CoR" xfId="412" xr:uid="{00000000-0005-0000-0000-000057000000}"/>
    <cellStyle name="40% - Accent5" xfId="57" xr:uid="{00000000-0005-0000-0000-000058000000}"/>
    <cellStyle name="40% - Accent5 2" xfId="327" xr:uid="{00000000-0005-0000-0000-000059000000}"/>
    <cellStyle name="40% - Accent5_CoR" xfId="411" xr:uid="{00000000-0005-0000-0000-00005A000000}"/>
    <cellStyle name="40% - Accent6" xfId="58" xr:uid="{00000000-0005-0000-0000-00005B000000}"/>
    <cellStyle name="40% - Accent6 2" xfId="328" xr:uid="{00000000-0005-0000-0000-00005C000000}"/>
    <cellStyle name="40% - Accent6_CoR" xfId="350" xr:uid="{00000000-0005-0000-0000-00005D000000}"/>
    <cellStyle name="40% - Akzent1" xfId="59" xr:uid="{00000000-0005-0000-0000-00005E000000}"/>
    <cellStyle name="40% - Akzent2" xfId="60" xr:uid="{00000000-0005-0000-0000-00005F000000}"/>
    <cellStyle name="40% - Akzent3" xfId="61" xr:uid="{00000000-0005-0000-0000-000060000000}"/>
    <cellStyle name="40% - Akzent4" xfId="62" xr:uid="{00000000-0005-0000-0000-000061000000}"/>
    <cellStyle name="40% - Akzent5" xfId="63" xr:uid="{00000000-0005-0000-0000-000062000000}"/>
    <cellStyle name="40% - Akzent6" xfId="64" xr:uid="{00000000-0005-0000-0000-000063000000}"/>
    <cellStyle name="60 % - Accent1 2" xfId="65" xr:uid="{00000000-0005-0000-0000-000064000000}"/>
    <cellStyle name="60 % - Accent1 3" xfId="367" xr:uid="{00000000-0005-0000-0000-000065000000}"/>
    <cellStyle name="60 % - Accent2 2" xfId="66" xr:uid="{00000000-0005-0000-0000-000066000000}"/>
    <cellStyle name="60 % - Accent2 3" xfId="368" xr:uid="{00000000-0005-0000-0000-000067000000}"/>
    <cellStyle name="60 % - Accent3 2" xfId="67" xr:uid="{00000000-0005-0000-0000-000068000000}"/>
    <cellStyle name="60 % - Accent3 3" xfId="369" xr:uid="{00000000-0005-0000-0000-000069000000}"/>
    <cellStyle name="60 % - Accent4 2" xfId="68" xr:uid="{00000000-0005-0000-0000-00006A000000}"/>
    <cellStyle name="60 % - Accent4 3" xfId="370" xr:uid="{00000000-0005-0000-0000-00006B000000}"/>
    <cellStyle name="60 % - Accent5 2" xfId="69" xr:uid="{00000000-0005-0000-0000-00006C000000}"/>
    <cellStyle name="60 % - Accent5 3" xfId="371" xr:uid="{00000000-0005-0000-0000-00006D000000}"/>
    <cellStyle name="60 % - Accent6 2" xfId="70" xr:uid="{00000000-0005-0000-0000-00006E000000}"/>
    <cellStyle name="60 % - Accent6 3" xfId="372" xr:uid="{00000000-0005-0000-0000-00006F000000}"/>
    <cellStyle name="60% - Accent1" xfId="71" xr:uid="{00000000-0005-0000-0000-000070000000}"/>
    <cellStyle name="60% - Accent1 2" xfId="329" xr:uid="{00000000-0005-0000-0000-000071000000}"/>
    <cellStyle name="60% - Accent1_CoR" xfId="402" xr:uid="{00000000-0005-0000-0000-000072000000}"/>
    <cellStyle name="60% - Accent2" xfId="72" xr:uid="{00000000-0005-0000-0000-000073000000}"/>
    <cellStyle name="60% - Accent2 2" xfId="330" xr:uid="{00000000-0005-0000-0000-000074000000}"/>
    <cellStyle name="60% - Accent2_CoR" xfId="401" xr:uid="{00000000-0005-0000-0000-000075000000}"/>
    <cellStyle name="60% - Accent3" xfId="73" xr:uid="{00000000-0005-0000-0000-000076000000}"/>
    <cellStyle name="60% - Accent3 2" xfId="331" xr:uid="{00000000-0005-0000-0000-000077000000}"/>
    <cellStyle name="60% - Accent3_CoR" xfId="400" xr:uid="{00000000-0005-0000-0000-000078000000}"/>
    <cellStyle name="60% - Accent4" xfId="74" xr:uid="{00000000-0005-0000-0000-000079000000}"/>
    <cellStyle name="60% - Accent4 2" xfId="332" xr:uid="{00000000-0005-0000-0000-00007A000000}"/>
    <cellStyle name="60% - Accent4_CoR" xfId="399" xr:uid="{00000000-0005-0000-0000-00007B000000}"/>
    <cellStyle name="60% - Accent5" xfId="75" xr:uid="{00000000-0005-0000-0000-00007C000000}"/>
    <cellStyle name="60% - Accent5 2" xfId="333" xr:uid="{00000000-0005-0000-0000-00007D000000}"/>
    <cellStyle name="60% - Accent5_CoR" xfId="398" xr:uid="{00000000-0005-0000-0000-00007E000000}"/>
    <cellStyle name="60% - Accent6" xfId="76" xr:uid="{00000000-0005-0000-0000-00007F000000}"/>
    <cellStyle name="60% - Accent6 2" xfId="334" xr:uid="{00000000-0005-0000-0000-000080000000}"/>
    <cellStyle name="60% - Accent6_CoR" xfId="397" xr:uid="{00000000-0005-0000-0000-000081000000}"/>
    <cellStyle name="60% - Akzent1" xfId="77" xr:uid="{00000000-0005-0000-0000-000082000000}"/>
    <cellStyle name="60% - Akzent2" xfId="78" xr:uid="{00000000-0005-0000-0000-000083000000}"/>
    <cellStyle name="60% - Akzent3" xfId="79" xr:uid="{00000000-0005-0000-0000-000084000000}"/>
    <cellStyle name="60% - Akzent4" xfId="80" xr:uid="{00000000-0005-0000-0000-000085000000}"/>
    <cellStyle name="60% - Akzent5" xfId="81" xr:uid="{00000000-0005-0000-0000-000086000000}"/>
    <cellStyle name="60% - Akzent6" xfId="82" xr:uid="{00000000-0005-0000-0000-000087000000}"/>
    <cellStyle name="Akzent1" xfId="83" xr:uid="{00000000-0005-0000-0000-000088000000}"/>
    <cellStyle name="Akzent2" xfId="84" xr:uid="{00000000-0005-0000-0000-000089000000}"/>
    <cellStyle name="Akzent3" xfId="85" xr:uid="{00000000-0005-0000-0000-00008A000000}"/>
    <cellStyle name="Akzent4" xfId="86" xr:uid="{00000000-0005-0000-0000-00008B000000}"/>
    <cellStyle name="Akzent5" xfId="87" xr:uid="{00000000-0005-0000-0000-00008C000000}"/>
    <cellStyle name="Akzent6" xfId="88" xr:uid="{00000000-0005-0000-0000-00008D000000}"/>
    <cellStyle name="Ausgabe" xfId="89" xr:uid="{00000000-0005-0000-0000-00008E000000}"/>
    <cellStyle name="Ausgabe 2" xfId="90" xr:uid="{00000000-0005-0000-0000-00008F000000}"/>
    <cellStyle name="Avertissement 2" xfId="91" xr:uid="{00000000-0005-0000-0000-000090000000}"/>
    <cellStyle name="Avertissement 3" xfId="373" xr:uid="{00000000-0005-0000-0000-000091000000}"/>
    <cellStyle name="Bad" xfId="92" xr:uid="{00000000-0005-0000-0000-000092000000}"/>
    <cellStyle name="Bad 2" xfId="335" xr:uid="{00000000-0005-0000-0000-000093000000}"/>
    <cellStyle name="Bad_CoR" xfId="396" xr:uid="{00000000-0005-0000-0000-000094000000}"/>
    <cellStyle name="Berechnung" xfId="93" xr:uid="{00000000-0005-0000-0000-000095000000}"/>
    <cellStyle name="Berechnung 2" xfId="94" xr:uid="{00000000-0005-0000-0000-000096000000}"/>
    <cellStyle name="Billions" xfId="95" xr:uid="{00000000-0005-0000-0000-000097000000}"/>
    <cellStyle name="Bps" xfId="96" xr:uid="{00000000-0005-0000-0000-000098000000}"/>
    <cellStyle name="c_Chorus Model 22 Sep 04 V6 " xfId="97" xr:uid="{00000000-0005-0000-0000-000099000000}"/>
    <cellStyle name="Calcul 2" xfId="98" xr:uid="{00000000-0005-0000-0000-00009A000000}"/>
    <cellStyle name="Calcul 2 2" xfId="99" xr:uid="{00000000-0005-0000-0000-00009B000000}"/>
    <cellStyle name="Calcul 2 3" xfId="100" xr:uid="{00000000-0005-0000-0000-00009C000000}"/>
    <cellStyle name="Calcul 3" xfId="101" xr:uid="{00000000-0005-0000-0000-00009D000000}"/>
    <cellStyle name="Calcul 3 2" xfId="102" xr:uid="{00000000-0005-0000-0000-00009E000000}"/>
    <cellStyle name="Calcul 3 3" xfId="103" xr:uid="{00000000-0005-0000-0000-00009F000000}"/>
    <cellStyle name="Calcul 4" xfId="374" xr:uid="{00000000-0005-0000-0000-0000A0000000}"/>
    <cellStyle name="Calculation" xfId="104" xr:uid="{00000000-0005-0000-0000-0000A1000000}"/>
    <cellStyle name="Calculation 2" xfId="105" xr:uid="{00000000-0005-0000-0000-0000A2000000}"/>
    <cellStyle name="Calculation 3" xfId="336" xr:uid="{00000000-0005-0000-0000-0000A3000000}"/>
    <cellStyle name="Calculation_Balance sheet" xfId="304" xr:uid="{00000000-0005-0000-0000-0000A4000000}"/>
    <cellStyle name="Cellule liée 2" xfId="106" xr:uid="{00000000-0005-0000-0000-0000A5000000}"/>
    <cellStyle name="Cellule liée 3" xfId="375" xr:uid="{00000000-0005-0000-0000-0000A6000000}"/>
    <cellStyle name="Check Cell" xfId="107" xr:uid="{00000000-0005-0000-0000-0000A7000000}"/>
    <cellStyle name="Check Cell 2" xfId="337" xr:uid="{00000000-0005-0000-0000-0000A8000000}"/>
    <cellStyle name="Check Cell_CoR" xfId="395" xr:uid="{00000000-0005-0000-0000-0000A9000000}"/>
    <cellStyle name="Column Heading" xfId="108" xr:uid="{00000000-0005-0000-0000-0000AA000000}"/>
    <cellStyle name="Comma 2" xfId="109" xr:uid="{00000000-0005-0000-0000-0000AB000000}"/>
    <cellStyle name="Comma 2 2" xfId="110" xr:uid="{00000000-0005-0000-0000-0000AC000000}"/>
    <cellStyle name="Comma 2_Balance sheet" xfId="305" xr:uid="{00000000-0005-0000-0000-0000AD000000}"/>
    <cellStyle name="Comma 3" xfId="111" xr:uid="{00000000-0005-0000-0000-0000AE000000}"/>
    <cellStyle name="Comma 4" xfId="112" xr:uid="{00000000-0005-0000-0000-0000AF000000}"/>
    <cellStyle name="Commentaire 2" xfId="113" xr:uid="{00000000-0005-0000-0000-0000B0000000}"/>
    <cellStyle name="Commentaire 2 2" xfId="114" xr:uid="{00000000-0005-0000-0000-0000B1000000}"/>
    <cellStyle name="Commentaire 2 3" xfId="115" xr:uid="{00000000-0005-0000-0000-0000B2000000}"/>
    <cellStyle name="Commentaire 3" xfId="116" xr:uid="{00000000-0005-0000-0000-0000B3000000}"/>
    <cellStyle name="Commentaire 3 2" xfId="117" xr:uid="{00000000-0005-0000-0000-0000B4000000}"/>
    <cellStyle name="Commentaire 3 3" xfId="118" xr:uid="{00000000-0005-0000-0000-0000B5000000}"/>
    <cellStyle name="Commentaire 4" xfId="376" xr:uid="{00000000-0005-0000-0000-0000B6000000}"/>
    <cellStyle name="d_Chorus Model 22 Sep 04 V6 " xfId="119" xr:uid="{00000000-0005-0000-0000-0000B7000000}"/>
    <cellStyle name="Dates" xfId="120" xr:uid="{00000000-0005-0000-0000-0000B8000000}"/>
    <cellStyle name="Days" xfId="121" xr:uid="{00000000-0005-0000-0000-0000B9000000}"/>
    <cellStyle name="Description" xfId="122" xr:uid="{00000000-0005-0000-0000-0000BA000000}"/>
    <cellStyle name="Document title" xfId="123" xr:uid="{00000000-0005-0000-0000-0000BB000000}"/>
    <cellStyle name="ecart1" xfId="124" xr:uid="{00000000-0005-0000-0000-0000BC000000}"/>
    <cellStyle name="ecart2" xfId="125" xr:uid="{00000000-0005-0000-0000-0000BD000000}"/>
    <cellStyle name="ecart3" xfId="126" xr:uid="{00000000-0005-0000-0000-0000BE000000}"/>
    <cellStyle name="ecart3b" xfId="127" xr:uid="{00000000-0005-0000-0000-0000BF000000}"/>
    <cellStyle name="Eingabe" xfId="128" xr:uid="{00000000-0005-0000-0000-0000C0000000}"/>
    <cellStyle name="Eingabe 2" xfId="129" xr:uid="{00000000-0005-0000-0000-0000C1000000}"/>
    <cellStyle name="Encours" xfId="130" xr:uid="{00000000-0005-0000-0000-0000C2000000}"/>
    <cellStyle name="Entrée 2" xfId="131" xr:uid="{00000000-0005-0000-0000-0000C3000000}"/>
    <cellStyle name="Entrée 2 2" xfId="132" xr:uid="{00000000-0005-0000-0000-0000C4000000}"/>
    <cellStyle name="Entrée 2 3" xfId="133" xr:uid="{00000000-0005-0000-0000-0000C5000000}"/>
    <cellStyle name="Entrée 3" xfId="134" xr:uid="{00000000-0005-0000-0000-0000C6000000}"/>
    <cellStyle name="Entrée 3 2" xfId="135" xr:uid="{00000000-0005-0000-0000-0000C7000000}"/>
    <cellStyle name="Entrée 3 3" xfId="136" xr:uid="{00000000-0005-0000-0000-0000C8000000}"/>
    <cellStyle name="Entrée 4" xfId="377" xr:uid="{00000000-0005-0000-0000-0000C9000000}"/>
    <cellStyle name="Ergebnis" xfId="137" xr:uid="{00000000-0005-0000-0000-0000CA000000}"/>
    <cellStyle name="Ergebnis 2" xfId="138" xr:uid="{00000000-0005-0000-0000-0000CB000000}"/>
    <cellStyle name="Erklärender Text" xfId="139" xr:uid="{00000000-0005-0000-0000-0000CC000000}"/>
    <cellStyle name="Euro" xfId="140" xr:uid="{00000000-0005-0000-0000-0000CD000000}"/>
    <cellStyle name="Euro 2" xfId="141" xr:uid="{00000000-0005-0000-0000-0000CE000000}"/>
    <cellStyle name="Explanatory Text" xfId="142" xr:uid="{00000000-0005-0000-0000-0000CF000000}"/>
    <cellStyle name="Explanatory Text 2" xfId="338" xr:uid="{00000000-0005-0000-0000-0000D0000000}"/>
    <cellStyle name="Explanatory Text_CoR" xfId="349" xr:uid="{00000000-0005-0000-0000-0000D1000000}"/>
    <cellStyle name="flash1" xfId="143" xr:uid="{00000000-0005-0000-0000-0000D2000000}"/>
    <cellStyle name="flash1 2" xfId="144" xr:uid="{00000000-0005-0000-0000-0000D3000000}"/>
    <cellStyle name="flash1 3" xfId="145" xr:uid="{00000000-0005-0000-0000-0000D4000000}"/>
    <cellStyle name="flash2" xfId="146" xr:uid="{00000000-0005-0000-0000-0000D5000000}"/>
    <cellStyle name="flash3" xfId="147" xr:uid="{00000000-0005-0000-0000-0000D6000000}"/>
    <cellStyle name="flash3b" xfId="148" xr:uid="{00000000-0005-0000-0000-0000D7000000}"/>
    <cellStyle name="Fond_bleu" xfId="149" xr:uid="{00000000-0005-0000-0000-0000D8000000}"/>
    <cellStyle name="Formula" xfId="150" xr:uid="{00000000-0005-0000-0000-0000D9000000}"/>
    <cellStyle name="Good" xfId="151" xr:uid="{00000000-0005-0000-0000-0000DA000000}"/>
    <cellStyle name="Good 2" xfId="339" xr:uid="{00000000-0005-0000-0000-0000DB000000}"/>
    <cellStyle name="Good_CoR" xfId="410" xr:uid="{00000000-0005-0000-0000-0000DC000000}"/>
    <cellStyle name="Growth" xfId="152" xr:uid="{00000000-0005-0000-0000-0000DD000000}"/>
    <cellStyle name="Gut" xfId="153" xr:uid="{00000000-0005-0000-0000-0000DE000000}"/>
    <cellStyle name="Hardplug" xfId="154" xr:uid="{00000000-0005-0000-0000-0000DF000000}"/>
    <cellStyle name="Hardplug 2" xfId="155" xr:uid="{00000000-0005-0000-0000-0000E0000000}"/>
    <cellStyle name="Hardplug 2 2" xfId="156" xr:uid="{00000000-0005-0000-0000-0000E1000000}"/>
    <cellStyle name="Hardplug 2 3" xfId="157" xr:uid="{00000000-0005-0000-0000-0000E2000000}"/>
    <cellStyle name="Hardplug 3" xfId="158" xr:uid="{00000000-0005-0000-0000-0000E3000000}"/>
    <cellStyle name="Hardplug 4" xfId="159" xr:uid="{00000000-0005-0000-0000-0000E4000000}"/>
    <cellStyle name="Heading" xfId="160" xr:uid="{00000000-0005-0000-0000-0000E5000000}"/>
    <cellStyle name="Heading 1" xfId="161" xr:uid="{00000000-0005-0000-0000-0000E6000000}"/>
    <cellStyle name="Heading 1 2" xfId="340" xr:uid="{00000000-0005-0000-0000-0000E7000000}"/>
    <cellStyle name="Heading 1_CoR" xfId="394" xr:uid="{00000000-0005-0000-0000-0000E8000000}"/>
    <cellStyle name="Heading 2" xfId="162" xr:uid="{00000000-0005-0000-0000-0000E9000000}"/>
    <cellStyle name="Heading 2 2" xfId="163" xr:uid="{00000000-0005-0000-0000-0000EA000000}"/>
    <cellStyle name="Heading 2 3" xfId="164" xr:uid="{00000000-0005-0000-0000-0000EB000000}"/>
    <cellStyle name="Heading 2 4" xfId="165" xr:uid="{00000000-0005-0000-0000-0000EC000000}"/>
    <cellStyle name="Heading 2 5" xfId="341" xr:uid="{00000000-0005-0000-0000-0000ED000000}"/>
    <cellStyle name="Heading 2_Balance sheet" xfId="306" xr:uid="{00000000-0005-0000-0000-0000EE000000}"/>
    <cellStyle name="Heading 3" xfId="166" xr:uid="{00000000-0005-0000-0000-0000EF000000}"/>
    <cellStyle name="Heading 3 2" xfId="342" xr:uid="{00000000-0005-0000-0000-0000F0000000}"/>
    <cellStyle name="Heading 3_CoR" xfId="393" xr:uid="{00000000-0005-0000-0000-0000F1000000}"/>
    <cellStyle name="Heading 4" xfId="167" xr:uid="{00000000-0005-0000-0000-0000F2000000}"/>
    <cellStyle name="Heading 4 2" xfId="343" xr:uid="{00000000-0005-0000-0000-0000F3000000}"/>
    <cellStyle name="Heading 4_CoR" xfId="392" xr:uid="{00000000-0005-0000-0000-0000F4000000}"/>
    <cellStyle name="Heading 5" xfId="168" xr:uid="{00000000-0005-0000-0000-0000F5000000}"/>
    <cellStyle name="Heading 6" xfId="169" xr:uid="{00000000-0005-0000-0000-0000F6000000}"/>
    <cellStyle name="Heading Bar" xfId="170" xr:uid="{00000000-0005-0000-0000-0000F7000000}"/>
    <cellStyle name="Input" xfId="171" xr:uid="{00000000-0005-0000-0000-0000F8000000}"/>
    <cellStyle name="Input 2" xfId="172" xr:uid="{00000000-0005-0000-0000-0000F9000000}"/>
    <cellStyle name="Input 3" xfId="344" xr:uid="{00000000-0005-0000-0000-0000FA000000}"/>
    <cellStyle name="Input optional" xfId="173" xr:uid="{00000000-0005-0000-0000-0000FB000000}"/>
    <cellStyle name="Input optional 2" xfId="174" xr:uid="{00000000-0005-0000-0000-0000FC000000}"/>
    <cellStyle name="Input optional 2 2" xfId="175" xr:uid="{00000000-0005-0000-0000-0000FD000000}"/>
    <cellStyle name="Input optional 2 3" xfId="176" xr:uid="{00000000-0005-0000-0000-0000FE000000}"/>
    <cellStyle name="Input optional 3" xfId="177" xr:uid="{00000000-0005-0000-0000-0000FF000000}"/>
    <cellStyle name="Input optional 4" xfId="178" xr:uid="{00000000-0005-0000-0000-000000010000}"/>
    <cellStyle name="Input_Balance sheet" xfId="307" xr:uid="{00000000-0005-0000-0000-000001010000}"/>
    <cellStyle name="Insatisfaisant 2" xfId="179" xr:uid="{00000000-0005-0000-0000-000002010000}"/>
    <cellStyle name="Insatisfaisant 3" xfId="378" xr:uid="{00000000-0005-0000-0000-000003010000}"/>
    <cellStyle name="Linked Cell" xfId="180" xr:uid="{00000000-0005-0000-0000-000004010000}"/>
    <cellStyle name="Linked Cell 2" xfId="345" xr:uid="{00000000-0005-0000-0000-000005010000}"/>
    <cellStyle name="Linked Cell_CoR" xfId="409" xr:uid="{00000000-0005-0000-0000-000006010000}"/>
    <cellStyle name="Merged column heading 1" xfId="181" xr:uid="{00000000-0005-0000-0000-000007010000}"/>
    <cellStyle name="Merged column heading 2" xfId="182" xr:uid="{00000000-0005-0000-0000-000008010000}"/>
    <cellStyle name="Migliaia (0)_0997C" xfId="183" xr:uid="{00000000-0005-0000-0000-000009010000}"/>
    <cellStyle name="Millares [0]_MARG94" xfId="184" xr:uid="{00000000-0005-0000-0000-00000A010000}"/>
    <cellStyle name="Millares_MARG94" xfId="185" xr:uid="{00000000-0005-0000-0000-00000B010000}"/>
    <cellStyle name="Milliers" xfId="301" builtinId="3"/>
    <cellStyle name="Milliers 2" xfId="186" xr:uid="{00000000-0005-0000-0000-00000D010000}"/>
    <cellStyle name="Milliers 2 2" xfId="187" xr:uid="{00000000-0005-0000-0000-00000E010000}"/>
    <cellStyle name="Milliers 2 2 2" xfId="188" xr:uid="{00000000-0005-0000-0000-00000F010000}"/>
    <cellStyle name="Milliers 3" xfId="189" xr:uid="{00000000-0005-0000-0000-000010010000}"/>
    <cellStyle name="Millions" xfId="190" xr:uid="{00000000-0005-0000-0000-000011010000}"/>
    <cellStyle name="Moneda [0]_MARG94" xfId="191" xr:uid="{00000000-0005-0000-0000-000012010000}"/>
    <cellStyle name="Moneda_MARG94" xfId="192" xr:uid="{00000000-0005-0000-0000-000013010000}"/>
    <cellStyle name="Montant" xfId="193" xr:uid="{00000000-0005-0000-0000-000014010000}"/>
    <cellStyle name="Montant 2" xfId="194" xr:uid="{00000000-0005-0000-0000-000015010000}"/>
    <cellStyle name="Montant%NonSigné" xfId="195" xr:uid="{00000000-0005-0000-0000-000016010000}"/>
    <cellStyle name="Montant_Balance sheet" xfId="308" xr:uid="{00000000-0005-0000-0000-000017010000}"/>
    <cellStyle name="Multiple" xfId="196" xr:uid="{00000000-0005-0000-0000-000018010000}"/>
    <cellStyle name="Multiple Sales" xfId="197" xr:uid="{00000000-0005-0000-0000-000019010000}"/>
    <cellStyle name="Name" xfId="198" xr:uid="{00000000-0005-0000-0000-00001A010000}"/>
    <cellStyle name="Neutral" xfId="199" xr:uid="{00000000-0005-0000-0000-00001B010000}"/>
    <cellStyle name="Neutral 2" xfId="346" xr:uid="{00000000-0005-0000-0000-00001C010000}"/>
    <cellStyle name="Neutral_CoR" xfId="351" xr:uid="{00000000-0005-0000-0000-00001D010000}"/>
    <cellStyle name="Neutre 2" xfId="200" xr:uid="{00000000-0005-0000-0000-00001E010000}"/>
    <cellStyle name="Neutre 3" xfId="379" xr:uid="{00000000-0005-0000-0000-00001F010000}"/>
    <cellStyle name="Normal" xfId="0" builtinId="0"/>
    <cellStyle name="Normal 13" xfId="201" xr:uid="{00000000-0005-0000-0000-000021010000}"/>
    <cellStyle name="Normal 13 2" xfId="202" xr:uid="{00000000-0005-0000-0000-000022010000}"/>
    <cellStyle name="Normal 13_Cumulé Conso" xfId="309" xr:uid="{00000000-0005-0000-0000-000023010000}"/>
    <cellStyle name="Normal 2" xfId="2" xr:uid="{00000000-0005-0000-0000-000024010000}"/>
    <cellStyle name="Normal 2 2" xfId="203" xr:uid="{00000000-0005-0000-0000-000025010000}"/>
    <cellStyle name="Normal 2 2 2" xfId="204" xr:uid="{00000000-0005-0000-0000-000026010000}"/>
    <cellStyle name="Normal 2 2 2 2" xfId="205" xr:uid="{00000000-0005-0000-0000-000027010000}"/>
    <cellStyle name="Normal 2 2 3" xfId="206" xr:uid="{00000000-0005-0000-0000-000028010000}"/>
    <cellStyle name="Normal 2 2_Balance sheet" xfId="310" xr:uid="{00000000-0005-0000-0000-000029010000}"/>
    <cellStyle name="Normal 2 3" xfId="207" xr:uid="{00000000-0005-0000-0000-00002A010000}"/>
    <cellStyle name="Normal 2 4" xfId="208" xr:uid="{00000000-0005-0000-0000-00002B010000}"/>
    <cellStyle name="Normal 2_CoR" xfId="391" xr:uid="{00000000-0005-0000-0000-00002C010000}"/>
    <cellStyle name="Normal 3" xfId="209" xr:uid="{00000000-0005-0000-0000-00002D010000}"/>
    <cellStyle name="Normal 3 2" xfId="210" xr:uid="{00000000-0005-0000-0000-00002E010000}"/>
    <cellStyle name="Normal 3 3" xfId="211" xr:uid="{00000000-0005-0000-0000-00002F010000}"/>
    <cellStyle name="Normal 3_Balance sheet" xfId="311" xr:uid="{00000000-0005-0000-0000-000030010000}"/>
    <cellStyle name="Normal 4" xfId="212" xr:uid="{00000000-0005-0000-0000-000031010000}"/>
    <cellStyle name="Normal 4 2" xfId="213" xr:uid="{00000000-0005-0000-0000-000032010000}"/>
    <cellStyle name="Normal 5" xfId="214" xr:uid="{00000000-0005-0000-0000-000033010000}"/>
    <cellStyle name="Normal 6" xfId="316" xr:uid="{00000000-0005-0000-0000-000034010000}"/>
    <cellStyle name="Normal 7" xfId="353" xr:uid="{00000000-0005-0000-0000-000035010000}"/>
    <cellStyle name="Normal_BSS Germany 2007" xfId="1" xr:uid="{00000000-0005-0000-0000-000036010000}"/>
    <cellStyle name="Normale_NuovoBilancioFRA" xfId="215" xr:uid="{00000000-0005-0000-0000-000037010000}"/>
    <cellStyle name="Normalny_Arkusz1_1" xfId="216" xr:uid="{00000000-0005-0000-0000-000038010000}"/>
    <cellStyle name="Note" xfId="217" xr:uid="{00000000-0005-0000-0000-000039010000}"/>
    <cellStyle name="Note 2" xfId="218" xr:uid="{00000000-0005-0000-0000-00003A010000}"/>
    <cellStyle name="Note 3" xfId="347" xr:uid="{00000000-0005-0000-0000-00003B010000}"/>
    <cellStyle name="Note_Balance sheet" xfId="312" xr:uid="{00000000-0005-0000-0000-00003C010000}"/>
    <cellStyle name="Notiz" xfId="219" xr:uid="{00000000-0005-0000-0000-00003D010000}"/>
    <cellStyle name="Notiz 2" xfId="220" xr:uid="{00000000-0005-0000-0000-00003E010000}"/>
    <cellStyle name="Onedec_FT Valuation " xfId="221" xr:uid="{00000000-0005-0000-0000-00003F010000}"/>
    <cellStyle name="Output" xfId="222" xr:uid="{00000000-0005-0000-0000-000040010000}"/>
    <cellStyle name="Output 2" xfId="223" xr:uid="{00000000-0005-0000-0000-000041010000}"/>
    <cellStyle name="Output 3" xfId="348" xr:uid="{00000000-0005-0000-0000-000042010000}"/>
    <cellStyle name="Output_Balance sheet" xfId="313" xr:uid="{00000000-0005-0000-0000-000043010000}"/>
    <cellStyle name="p " xfId="224" xr:uid="{00000000-0005-0000-0000-000044010000}"/>
    <cellStyle name="p_Chorus Model 22 Sep 04 V6 " xfId="225" xr:uid="{00000000-0005-0000-0000-000045010000}"/>
    <cellStyle name="Percent 2" xfId="226" xr:uid="{00000000-0005-0000-0000-000046010000}"/>
    <cellStyle name="Percent 2 2" xfId="227" xr:uid="{00000000-0005-0000-0000-000047010000}"/>
    <cellStyle name="Percent 2 3" xfId="228" xr:uid="{00000000-0005-0000-0000-000048010000}"/>
    <cellStyle name="Percent 3" xfId="229" xr:uid="{00000000-0005-0000-0000-000049010000}"/>
    <cellStyle name="Percent without Comma" xfId="230" xr:uid="{00000000-0005-0000-0000-00004A010000}"/>
    <cellStyle name="plan1" xfId="231" xr:uid="{00000000-0005-0000-0000-00004B010000}"/>
    <cellStyle name="plan2" xfId="232" xr:uid="{00000000-0005-0000-0000-00004C010000}"/>
    <cellStyle name="plan3" xfId="233" xr:uid="{00000000-0005-0000-0000-00004D010000}"/>
    <cellStyle name="plan3b" xfId="234" xr:uid="{00000000-0005-0000-0000-00004E010000}"/>
    <cellStyle name="Pourcentage" xfId="300" builtinId="5"/>
    <cellStyle name="Pourcentage 10" xfId="235" xr:uid="{00000000-0005-0000-0000-000050010000}"/>
    <cellStyle name="Pourcentage 2" xfId="236" xr:uid="{00000000-0005-0000-0000-000051010000}"/>
    <cellStyle name="Pourcentage 2 2" xfId="237" xr:uid="{00000000-0005-0000-0000-000052010000}"/>
    <cellStyle name="Pourcentage 2 2 2" xfId="314" xr:uid="{00000000-0005-0000-0000-000053010000}"/>
    <cellStyle name="Pourcentage 2 3" xfId="238" xr:uid="{00000000-0005-0000-0000-000054010000}"/>
    <cellStyle name="Pourcentage 2 4" xfId="239" xr:uid="{00000000-0005-0000-0000-000055010000}"/>
    <cellStyle name="Pourcentage 3" xfId="240" xr:uid="{00000000-0005-0000-0000-000056010000}"/>
    <cellStyle name="Pourcentage 3 2" xfId="241" xr:uid="{00000000-0005-0000-0000-000057010000}"/>
    <cellStyle name="Pourcentage 3 3" xfId="242" xr:uid="{00000000-0005-0000-0000-000058010000}"/>
    <cellStyle name="Pourcentage 9 2" xfId="243" xr:uid="{00000000-0005-0000-0000-000059010000}"/>
    <cellStyle name="Price" xfId="244" xr:uid="{00000000-0005-0000-0000-00005A010000}"/>
    <cellStyle name="Row heading 1" xfId="245" xr:uid="{00000000-0005-0000-0000-00005B010000}"/>
    <cellStyle name="Row heading 2" xfId="246" xr:uid="{00000000-0005-0000-0000-00005C010000}"/>
    <cellStyle name="Row heading 3" xfId="247" xr:uid="{00000000-0005-0000-0000-00005D010000}"/>
    <cellStyle name="s_Valuation " xfId="248" xr:uid="{00000000-0005-0000-0000-00005E010000}"/>
    <cellStyle name="Satisfaisant 2" xfId="249" xr:uid="{00000000-0005-0000-0000-00005F010000}"/>
    <cellStyle name="Satisfaisant 3" xfId="380" xr:uid="{00000000-0005-0000-0000-000060010000}"/>
    <cellStyle name="Schlecht" xfId="250" xr:uid="{00000000-0005-0000-0000-000061010000}"/>
    <cellStyle name="Sortie 2" xfId="251" xr:uid="{00000000-0005-0000-0000-000062010000}"/>
    <cellStyle name="Sortie 2 2" xfId="252" xr:uid="{00000000-0005-0000-0000-000063010000}"/>
    <cellStyle name="Sortie 2 3" xfId="253" xr:uid="{00000000-0005-0000-0000-000064010000}"/>
    <cellStyle name="Sortie 3" xfId="254" xr:uid="{00000000-0005-0000-0000-000065010000}"/>
    <cellStyle name="Sortie 3 2" xfId="255" xr:uid="{00000000-0005-0000-0000-000066010000}"/>
    <cellStyle name="Sortie 3 3" xfId="256" xr:uid="{00000000-0005-0000-0000-000067010000}"/>
    <cellStyle name="Sortie 4" xfId="381" xr:uid="{00000000-0005-0000-0000-000068010000}"/>
    <cellStyle name="ssp " xfId="257" xr:uid="{00000000-0005-0000-0000-000069010000}"/>
    <cellStyle name="Standard_~1415470" xfId="258" xr:uid="{00000000-0005-0000-0000-00006A010000}"/>
    <cellStyle name="Style 1" xfId="259" xr:uid="{00000000-0005-0000-0000-00006B010000}"/>
    <cellStyle name="t_DCF Assumptions Benchmarking (Nov 02) " xfId="260" xr:uid="{00000000-0005-0000-0000-00006C010000}"/>
    <cellStyle name="t_DCF Assumptions Benchmarking (Nov 02)  2" xfId="261" xr:uid="{00000000-0005-0000-0000-00006D010000}"/>
    <cellStyle name="Text" xfId="262" xr:uid="{00000000-0005-0000-0000-00006E010000}"/>
    <cellStyle name="texte date" xfId="263" xr:uid="{00000000-0005-0000-0000-00006F010000}"/>
    <cellStyle name="Texte explicatif 2" xfId="264" xr:uid="{00000000-0005-0000-0000-000070010000}"/>
    <cellStyle name="Texte explicatif 3" xfId="382" xr:uid="{00000000-0005-0000-0000-000071010000}"/>
    <cellStyle name="texte1" xfId="265" xr:uid="{00000000-0005-0000-0000-000072010000}"/>
    <cellStyle name="texte1 2" xfId="266" xr:uid="{00000000-0005-0000-0000-000073010000}"/>
    <cellStyle name="texte1 3" xfId="267" xr:uid="{00000000-0005-0000-0000-000074010000}"/>
    <cellStyle name="texte2" xfId="268" xr:uid="{00000000-0005-0000-0000-000075010000}"/>
    <cellStyle name="texte3" xfId="269" xr:uid="{00000000-0005-0000-0000-000076010000}"/>
    <cellStyle name="Thousands" xfId="270" xr:uid="{00000000-0005-0000-0000-000077010000}"/>
    <cellStyle name="Title" xfId="271" xr:uid="{00000000-0005-0000-0000-000078010000}"/>
    <cellStyle name="Title 2" xfId="352" xr:uid="{00000000-0005-0000-0000-000079010000}"/>
    <cellStyle name="Title_CoR" xfId="390" xr:uid="{00000000-0005-0000-0000-00007A010000}"/>
    <cellStyle name="Titre 1" xfId="315" xr:uid="{00000000-0005-0000-0000-00007B010000}"/>
    <cellStyle name="Titre 2" xfId="272" xr:uid="{00000000-0005-0000-0000-00007C010000}"/>
    <cellStyle name="Titre 3" xfId="383" xr:uid="{00000000-0005-0000-0000-00007D010000}"/>
    <cellStyle name="Titre 1 2" xfId="273" xr:uid="{00000000-0005-0000-0000-00007E010000}"/>
    <cellStyle name="Titre 1 3" xfId="384" xr:uid="{00000000-0005-0000-0000-00007F010000}"/>
    <cellStyle name="Titre 2 2" xfId="274" xr:uid="{00000000-0005-0000-0000-000080010000}"/>
    <cellStyle name="Titre 2 3" xfId="385" xr:uid="{00000000-0005-0000-0000-000081010000}"/>
    <cellStyle name="Titre 3 2" xfId="275" xr:uid="{00000000-0005-0000-0000-000082010000}"/>
    <cellStyle name="Titre 3 2 2" xfId="276" xr:uid="{00000000-0005-0000-0000-000083010000}"/>
    <cellStyle name="Titre 3 3" xfId="277" xr:uid="{00000000-0005-0000-0000-000084010000}"/>
    <cellStyle name="Titre 3 4" xfId="386" xr:uid="{00000000-0005-0000-0000-000085010000}"/>
    <cellStyle name="Titre 4 2" xfId="278" xr:uid="{00000000-0005-0000-0000-000086010000}"/>
    <cellStyle name="Titre 4 3" xfId="387" xr:uid="{00000000-0005-0000-0000-000087010000}"/>
    <cellStyle name="Überschrift" xfId="279" xr:uid="{00000000-0005-0000-0000-000088010000}"/>
    <cellStyle name="Überschrift 1" xfId="280" xr:uid="{00000000-0005-0000-0000-000089010000}"/>
    <cellStyle name="Überschrift 2" xfId="281" xr:uid="{00000000-0005-0000-0000-00008A010000}"/>
    <cellStyle name="Überschrift 3" xfId="282" xr:uid="{00000000-0005-0000-0000-00008B010000}"/>
    <cellStyle name="Überschrift 4" xfId="283" xr:uid="{00000000-0005-0000-0000-00008C010000}"/>
    <cellStyle name="Valuta (0)_0697I" xfId="284" xr:uid="{00000000-0005-0000-0000-00008D010000}"/>
    <cellStyle name="Vérification 2" xfId="285" xr:uid="{00000000-0005-0000-0000-00008E010000}"/>
    <cellStyle name="Vérification 3" xfId="388" xr:uid="{00000000-0005-0000-0000-00008F010000}"/>
    <cellStyle name="Verknüpfte Zelle" xfId="286" xr:uid="{00000000-0005-0000-0000-000090010000}"/>
    <cellStyle name="Währung [0]_ekv" xfId="287" xr:uid="{00000000-0005-0000-0000-000091010000}"/>
    <cellStyle name="Warnender Text" xfId="288" xr:uid="{00000000-0005-0000-0000-000092010000}"/>
    <cellStyle name="Warning" xfId="289" xr:uid="{00000000-0005-0000-0000-000093010000}"/>
    <cellStyle name="Warning Text" xfId="290" xr:uid="{00000000-0005-0000-0000-000094010000}"/>
    <cellStyle name="Warning Text 2" xfId="354" xr:uid="{00000000-0005-0000-0000-000095010000}"/>
    <cellStyle name="Warning Text_CoR" xfId="389" xr:uid="{00000000-0005-0000-0000-000096010000}"/>
    <cellStyle name="Year" xfId="291" xr:uid="{00000000-0005-0000-0000-000097010000}"/>
    <cellStyle name="Years" xfId="292" xr:uid="{00000000-0005-0000-0000-000098010000}"/>
    <cellStyle name="Zelle überprüfen" xfId="293" xr:uid="{00000000-0005-0000-0000-000099010000}"/>
    <cellStyle name="Ввод " xfId="294" xr:uid="{00000000-0005-0000-0000-00009A010000}"/>
    <cellStyle name="Ввод  2" xfId="295" xr:uid="{00000000-0005-0000-0000-00009B010000}"/>
    <cellStyle name="Ввод  2 2" xfId="296" xr:uid="{00000000-0005-0000-0000-00009C010000}"/>
    <cellStyle name="Ввод  2 3" xfId="297" xr:uid="{00000000-0005-0000-0000-00009D010000}"/>
    <cellStyle name="Ввод  3" xfId="298" xr:uid="{00000000-0005-0000-0000-00009E010000}"/>
    <cellStyle name="Ввод  4" xfId="299" xr:uid="{00000000-0005-0000-0000-00009F010000}"/>
  </cellStyles>
  <dxfs count="15">
    <dxf>
      <fill>
        <patternFill>
          <bgColor rgb="FFFFFFE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D1F0F1"/>
      <color rgb="FF03365F"/>
      <color rgb="FF3E5077"/>
      <color rgb="FF18B3B9"/>
      <color rgb="FF989BB3"/>
      <color rgb="FF46C2C7"/>
      <color rgb="FFEDF9F9"/>
      <color rgb="FFA3E1E3"/>
      <color rgb="FFE0F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238125</xdr:colOff>
      <xdr:row>30</xdr:row>
      <xdr:rowOff>19048</xdr:rowOff>
    </xdr:from>
    <xdr:ext cx="4899315" cy="444802"/>
    <mc:AlternateContent xmlns:mc="http://schemas.openxmlformats.org/markup-compatibility/2006" xmlns:a14="http://schemas.microsoft.com/office/drawing/2010/main">
      <mc:Choice Requires="a14">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𝑩</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panose="020B0604020202020204" pitchFamily="34" charset="0"/>
                <a:cs typeface="Arial" panose="020B0604020202020204" pitchFamily="34" charset="0"/>
              </a:endParaRPr>
            </a:p>
          </xdr:txBody>
        </xdr:sp>
      </mc:Choice>
      <mc:Fallback xmlns="">
        <xdr:sp macro="" textlink="">
          <xdr:nvSpPr>
            <xdr:cNvPr id="3" name="ZoneTexte 2"/>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𝒃𝒆𝒇𝒐𝒓𝒆 𝒓𝒆𝒊𝒏𝒔𝒖𝒓𝒂𝒏𝒄𝒆=</a:t>
              </a:r>
              <a:r>
                <a:rPr lang="fr-FR" sz="1100" b="1" i="0">
                  <a:solidFill>
                    <a:srgbClr val="18B3B9"/>
                  </a:solidFill>
                  <a:latin typeface="Cambria Math" panose="02040503050406030204" pitchFamily="18" charset="0"/>
                </a:rPr>
                <a:t>(</a:t>
              </a:r>
              <a:r>
                <a:rPr lang="fr-FR" sz="1100" b="0" i="0">
                  <a:solidFill>
                    <a:srgbClr val="18B3B9"/>
                  </a:solidFill>
                  <a:latin typeface="Cambria Math"/>
                </a:rPr>
                <a:t>𝑐𝑙𝑎𝑖𝑚𝑠 𝑒𝑥𝑝𝑒𝑛𝑠𝑒𝑠 </a:t>
              </a:r>
              <a:r>
                <a:rPr lang="fr-FR" sz="1100" b="1" i="0">
                  <a:solidFill>
                    <a:srgbClr val="18B3B9"/>
                  </a:solidFill>
                  <a:latin typeface="Cambria Math"/>
                </a:rPr>
                <a:t>(𝑩)</a:t>
              </a:r>
              <a:r>
                <a:rPr lang="fr-FR" sz="1100" b="1" i="0">
                  <a:solidFill>
                    <a:srgbClr val="18B3B9"/>
                  </a:solidFill>
                  <a:latin typeface="Cambria Math" panose="02040503050406030204" pitchFamily="18" charset="0"/>
                </a:rPr>
                <a:t>)/(</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r>
                <a:rPr lang="fr-FR" sz="1100" b="1" i="0">
                  <a:solidFill>
                    <a:srgbClr val="18B3B9"/>
                  </a:solidFill>
                  <a:latin typeface="Cambria Math" panose="02040503050406030204" pitchFamily="18" charset="0"/>
                </a:rPr>
                <a:t>)</a:t>
              </a:r>
              <a:endParaRPr lang="fr-FR" sz="1100" b="1">
                <a:solidFill>
                  <a:srgbClr val="18B3B9"/>
                </a:solidFill>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238125</xdr:colOff>
      <xdr:row>33</xdr:row>
      <xdr:rowOff>82261</xdr:rowOff>
    </xdr:from>
    <xdr:ext cx="4899315" cy="444802"/>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𝑬</m:t>
                        </m:r>
                        <m:r>
                          <a:rPr lang="fr-FR" sz="1100" b="1" i="1">
                            <a:solidFill>
                              <a:srgbClr val="18B3B9"/>
                            </a:solidFill>
                            <a:latin typeface="Cambria Math"/>
                          </a:rPr>
                          <m:t>)</m:t>
                        </m:r>
                      </m:num>
                      <m:den>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𝑫</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5" name="ZoneTexte 4"/>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𝒂𝒇𝒕𝒆𝒓 𝒓𝒆𝒊𝒏𝒔𝒖𝒓𝒂𝒏𝒄𝒆=(</a:t>
              </a:r>
              <a:r>
                <a:rPr lang="fr-FR" sz="1100" b="0" i="0">
                  <a:solidFill>
                    <a:srgbClr val="18B3B9"/>
                  </a:solidFill>
                  <a:latin typeface="Cambria Math"/>
                </a:rPr>
                <a:t>𝑛𝑒𝑡 𝑐𝑙𝑎𝑖𝑚𝑠 𝑒𝑥𝑝𝑒𝑛𝑠𝑒𝑠 </a:t>
              </a:r>
              <a:r>
                <a:rPr lang="fr-FR" sz="1100" b="1" i="0">
                  <a:solidFill>
                    <a:srgbClr val="18B3B9"/>
                  </a:solidFill>
                  <a:latin typeface="Cambria Math"/>
                </a:rPr>
                <a:t>(𝑬))/(</a:t>
              </a:r>
              <a:r>
                <a:rPr lang="fr-FR" sz="1100" b="0" i="0">
                  <a:solidFill>
                    <a:srgbClr val="18B3B9"/>
                  </a:solidFill>
                  <a:latin typeface="Cambria Math"/>
                </a:rPr>
                <a:t>𝑛𝑒𝑡 𝑒𝑎𝑟𝑛𝑒𝑑 𝑝𝑟𝑒𝑚𝑖𝑢𝑚𝑠 </a:t>
              </a:r>
              <a:r>
                <a:rPr lang="fr-FR" sz="1100" b="1" i="0">
                  <a:solidFill>
                    <a:srgbClr val="18B3B9"/>
                  </a:solidFill>
                  <a:latin typeface="Cambria Math"/>
                </a:rPr>
                <a:t>(𝑫))</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36</xdr:row>
      <xdr:rowOff>142875</xdr:rowOff>
    </xdr:from>
    <xdr:ext cx="8217477" cy="444802"/>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𝒄𝒐𝒔𝒕</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𝑡𝑒𝑐h𝑛𝑖𝑐𝑎𝑙</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𝑜𝑓</m:t>
                        </m:r>
                        <m:r>
                          <a:rPr lang="fr-FR" sz="1100" b="0" i="1">
                            <a:solidFill>
                              <a:srgbClr val="18B3B9"/>
                            </a:solidFill>
                            <a:latin typeface="Cambria Math"/>
                          </a:rPr>
                          <m:t> </m:t>
                        </m:r>
                        <m:r>
                          <a:rPr lang="fr-FR" sz="1100" b="0" i="1">
                            <a:solidFill>
                              <a:srgbClr val="18B3B9"/>
                            </a:solidFill>
                            <a:latin typeface="Cambria Math"/>
                          </a:rPr>
                          <m:t>𝑟𝑒𝑣𝑒𝑛𝑢𝑒𝑠</m:t>
                        </m:r>
                        <m:r>
                          <a:rPr lang="fr-FR" sz="1100" b="0" i="1">
                            <a:solidFill>
                              <a:srgbClr val="18B3B9"/>
                            </a:solidFill>
                            <a:latin typeface="Cambria Math"/>
                          </a:rPr>
                          <m:t> </m:t>
                        </m:r>
                        <m:r>
                          <a:rPr lang="fr-FR" sz="1100" b="0" i="1">
                            <a:solidFill>
                              <a:srgbClr val="18B3B9"/>
                            </a:solidFill>
                            <a:latin typeface="Cambria Math"/>
                          </a:rPr>
                          <m:t>𝑓𝑟𝑜𝑚</m:t>
                        </m:r>
                        <m:r>
                          <a:rPr lang="fr-FR" sz="1100" b="0" i="1">
                            <a:solidFill>
                              <a:srgbClr val="18B3B9"/>
                            </a:solidFill>
                            <a:latin typeface="Cambria Math"/>
                          </a:rPr>
                          <m:t> </m:t>
                        </m:r>
                        <m:r>
                          <a:rPr lang="fr-FR" sz="1100" b="0" i="1">
                            <a:solidFill>
                              <a:srgbClr val="18B3B9"/>
                            </a:solidFill>
                            <a:latin typeface="Cambria Math"/>
                          </a:rPr>
                          <m:t>𝑜𝑡h𝑒𝑟</m:t>
                        </m:r>
                        <m:r>
                          <a:rPr lang="fr-FR" sz="1100" b="0" i="1">
                            <a:solidFill>
                              <a:srgbClr val="18B3B9"/>
                            </a:solidFill>
                            <a:latin typeface="Cambria Math"/>
                          </a:rPr>
                          <m:t> </m:t>
                        </m:r>
                        <m:r>
                          <a:rPr lang="fr-FR" sz="1100" b="0" i="1">
                            <a:solidFill>
                              <a:srgbClr val="18B3B9"/>
                            </a:solidFill>
                            <a:latin typeface="Cambria Math"/>
                          </a:rPr>
                          <m:t>𝑠𝑒𝑟𝑣𝑖𝑐𝑒𝑠</m:t>
                        </m:r>
                        <m:r>
                          <a:rPr lang="fr-FR" sz="1100" b="0" i="1">
                            <a:solidFill>
                              <a:srgbClr val="18B3B9"/>
                            </a:solidFill>
                            <a:latin typeface="Cambria Math"/>
                          </a:rPr>
                          <m:t>  </m:t>
                        </m:r>
                        <m:r>
                          <a:rPr lang="fr-FR" sz="1100" b="0" i="1">
                            <a:solidFill>
                              <a:srgbClr val="18B3B9"/>
                            </a:solidFill>
                            <a:latin typeface="Cambria Math"/>
                          </a:rPr>
                          <m:t>𝑏𝑒𝑓𝑜𝑟𝑒</m:t>
                        </m:r>
                        <m:r>
                          <a:rPr lang="fr-FR" sz="1100" b="0" i="1">
                            <a:solidFill>
                              <a:srgbClr val="18B3B9"/>
                            </a:solidFill>
                            <a:latin typeface="Cambria Math"/>
                          </a:rPr>
                          <m:t> </m:t>
                        </m:r>
                        <m:r>
                          <a:rPr lang="fr-FR" sz="1100" b="0" i="1">
                            <a:solidFill>
                              <a:srgbClr val="18B3B9"/>
                            </a:solidFill>
                            <a:latin typeface="Cambria Math"/>
                          </a:rPr>
                          <m:t>𝑟𝑒𝑖𝑛𝑠𝑢𝑟𝑎𝑛𝑐𝑒</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𝑪</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6" name="ZoneTexte 5"/>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𝒄𝒐𝒔𝒕 𝒓𝒂𝒕𝒊𝒐 𝒃𝒆𝒇𝒐𝒓𝒆 𝒓𝒆𝒊𝒏𝒔𝒖𝒓𝒂𝒏𝒄𝒆=(</a:t>
              </a:r>
              <a:r>
                <a:rPr lang="fr-FR" sz="1100" b="0" i="0">
                  <a:solidFill>
                    <a:srgbClr val="18B3B9"/>
                  </a:solidFill>
                  <a:latin typeface="Cambria Math"/>
                </a:rPr>
                <a:t>𝑡𝑒𝑐ℎ𝑛𝑖𝑐𝑎𝑙 𝑒𝑥𝑝𝑒𝑛𝑠𝑒𝑠, 𝑛𝑒𝑡 𝑜𝑓 𝑟𝑒𝑣𝑒𝑛𝑢𝑒𝑠 𝑓𝑟𝑜𝑚 𝑜𝑡ℎ𝑒𝑟 𝑠𝑒𝑟𝑣𝑖𝑐𝑒𝑠  𝑏𝑒𝑓𝑜𝑟𝑒 𝑟𝑒𝑖𝑛𝑠𝑢𝑟𝑎𝑛𝑐𝑒 </a:t>
              </a:r>
              <a:r>
                <a:rPr lang="fr-FR" sz="1100" b="1" i="0">
                  <a:solidFill>
                    <a:srgbClr val="18B3B9"/>
                  </a:solidFill>
                  <a:latin typeface="Cambria Math"/>
                </a:rPr>
                <a:t>(𝑪))/(</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39</xdr:row>
      <xdr:rowOff>132487</xdr:rowOff>
    </xdr:from>
    <xdr:ext cx="8026977" cy="444802"/>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ea typeface="+mn-ea"/>
                        <a:cs typeface="+mn-cs"/>
                      </a:rPr>
                      <m:t>𝒄𝒐𝒔𝒕</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𝒓𝒂𝒕𝒊𝒐</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𝒂𝒇𝒕𝒆𝒓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𝒓𝒆𝒊𝒏𝒔𝒖𝒓𝒂𝒏𝒄𝒆</m:t>
                    </m:r>
                    <m:r>
                      <a:rPr lang="fr-FR" sz="1100" b="1" i="1">
                        <a:solidFill>
                          <a:srgbClr val="18B3B9"/>
                        </a:solidFill>
                        <a:latin typeface="Cambria Math"/>
                        <a:ea typeface="+mn-ea"/>
                        <a:cs typeface="+mn-cs"/>
                      </a:rPr>
                      <m:t>=</m:t>
                    </m:r>
                    <m:f>
                      <m:fPr>
                        <m:ctrlPr>
                          <a:rPr lang="fr-FR" sz="1100" b="1" i="1">
                            <a:solidFill>
                              <a:srgbClr val="18B3B9"/>
                            </a:solidFill>
                            <a:latin typeface="Cambria Math" panose="02040503050406030204" pitchFamily="18" charset="0"/>
                            <a:ea typeface="+mn-ea"/>
                            <a:cs typeface="+mn-cs"/>
                          </a:rPr>
                        </m:ctrlPr>
                      </m:fPr>
                      <m:num>
                        <m:r>
                          <a:rPr lang="fr-FR" sz="1100" b="1" i="1">
                            <a:solidFill>
                              <a:srgbClr val="18B3B9"/>
                            </a:solidFill>
                            <a:latin typeface="Cambria Math"/>
                            <a:ea typeface="+mn-ea"/>
                            <a:cs typeface="+mn-cs"/>
                          </a:rPr>
                          <m:t>𝑡𝑒𝑐h𝑛𝑖𝑐𝑎𝑙</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𝑒𝑥𝑝𝑒𝑛𝑠𝑒𝑠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𝑟𝑒𝑣𝑒𝑛𝑢𝑒𝑠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𝑓𝑟𝑜𝑚</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𝑜𝑡h𝑒𝑟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𝑠𝑒𝑟𝑣𝑖𝑐𝑒𝑠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𝑎𝑓𝑡𝑒𝑟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𝑟𝑒𝑖𝑛𝑠𝑢𝑟𝑎𝑛𝑐𝑒</m:t>
                        </m:r>
                        <m:r>
                          <a:rPr lang="fr-FR" sz="1100" b="1" i="1">
                            <a:solidFill>
                              <a:srgbClr val="18B3B9"/>
                            </a:solidFill>
                            <a:latin typeface="Cambria Math"/>
                            <a:ea typeface="+mn-ea"/>
                            <a:cs typeface="+mn-cs"/>
                          </a:rPr>
                          <m:t>(</m:t>
                        </m:r>
                        <m:r>
                          <a:rPr lang="fr-FR" sz="1100" b="1" i="1">
                            <a:solidFill>
                              <a:srgbClr val="18B3B9"/>
                            </a:solidFill>
                            <a:latin typeface="Cambria Math"/>
                            <a:ea typeface="+mn-ea"/>
                            <a:cs typeface="+mn-cs"/>
                          </a:rPr>
                          <m:t>𝑭</m:t>
                        </m:r>
                        <m:r>
                          <a:rPr lang="fr-FR" sz="1100" b="1" i="1">
                            <a:solidFill>
                              <a:srgbClr val="18B3B9"/>
                            </a:solidFill>
                            <a:latin typeface="Cambria Math"/>
                            <a:ea typeface="+mn-ea"/>
                            <a:cs typeface="+mn-cs"/>
                          </a:rPr>
                          <m:t>)</m:t>
                        </m:r>
                      </m:num>
                      <m:den>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𝑒𝑎𝑟𝑛𝑒𝑑</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𝑝𝑟𝑒𝑚𝑖𝑢𝑚𝑠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𝑫</m:t>
                        </m:r>
                        <m:r>
                          <a:rPr lang="fr-FR" sz="1100" b="1" i="1">
                            <a:solidFill>
                              <a:srgbClr val="18B3B9"/>
                            </a:solidFill>
                            <a:latin typeface="Cambria Math"/>
                            <a:ea typeface="+mn-ea"/>
                            <a:cs typeface="+mn-cs"/>
                          </a:rPr>
                          <m:t>)</m:t>
                        </m:r>
                      </m:den>
                    </m:f>
                  </m:oMath>
                </m:oMathPara>
              </a14:m>
              <a:endParaRPr lang="fr-FR" sz="1100" b="1" i="1">
                <a:solidFill>
                  <a:srgbClr val="18B3B9"/>
                </a:solidFill>
                <a:latin typeface="Cambria Math"/>
                <a:ea typeface="+mn-ea"/>
                <a:cs typeface="+mn-cs"/>
              </a:endParaRPr>
            </a:p>
          </xdr:txBody>
        </xdr:sp>
      </mc:Choice>
      <mc:Fallback xmlns="">
        <xdr:sp macro="" textlink="">
          <xdr:nvSpPr>
            <xdr:cNvPr id="7" name="ZoneTexte 6"/>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ea typeface="+mn-ea"/>
                  <a:cs typeface="+mn-cs"/>
                </a:rPr>
                <a:t>𝒄𝒐𝒔𝒕 𝒓𝒂𝒕𝒊𝒐 𝒂𝒇𝒕𝒆𝒓 𝒓𝒆𝒊𝒏𝒔𝒖𝒓𝒂𝒏𝒄𝒆=(𝑡𝑒𝑐ℎ𝑛𝑖𝑐𝑎𝑙 𝑒𝑥𝑝𝑒𝑛𝑠𝑒𝑠, 𝑛𝑒𝑡 𝑜𝑓 𝑟𝑒𝑣𝑒𝑛𝑢𝑒𝑠 𝑓𝑟𝑜𝑚 𝑜𝑡ℎ𝑒𝑟 𝑠𝑒𝑟𝑣𝑖𝑐𝑒𝑠 𝑎𝑓𝑡𝑒𝑟 𝑟𝑒𝑖𝑛𝑠𝑢𝑟𝑎𝑛𝑐𝑒(𝑭))/(𝑛𝑒𝑡 𝑒𝑎𝑟𝑛𝑒𝑑 𝑝𝑟𝑒𝑚𝑖𝑢𝑚𝑠 (𝑫))</a:t>
              </a:r>
              <a:endParaRPr lang="fr-FR" sz="1100" b="1" i="1">
                <a:solidFill>
                  <a:srgbClr val="18B3B9"/>
                </a:solidFill>
                <a:latin typeface="Cambria Math"/>
                <a:ea typeface="+mn-ea"/>
                <a:cs typeface="+mn-cs"/>
              </a:endParaRPr>
            </a:p>
          </xdr:txBody>
        </xdr:sp>
      </mc:Fallback>
    </mc:AlternateContent>
    <xdr:clientData/>
  </xdr:oneCellAnchor>
  <xdr:oneCellAnchor>
    <xdr:from>
      <xdr:col>1</xdr:col>
      <xdr:colOff>288348</xdr:colOff>
      <xdr:row>43</xdr:row>
      <xdr:rowOff>79664</xdr:rowOff>
    </xdr:from>
    <xdr:ext cx="8494568" cy="361959"/>
    <mc:AlternateContent xmlns:mc="http://schemas.openxmlformats.org/markup-compatibility/2006" xmlns:a14="http://schemas.microsoft.com/office/drawing/2010/main">
      <mc:Choice Requires="a14">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𝐵</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before reinsuranc</a:t>
              </a:r>
              <a14:m>
                <m:oMath xmlns:m="http://schemas.openxmlformats.org/officeDocument/2006/math">
                  <m:r>
                    <a:rPr lang="fr-FR" sz="1100" b="0" i="1">
                      <a:solidFill>
                        <a:srgbClr val="18B3B9"/>
                      </a:solidFill>
                      <a:latin typeface="Cambria Math"/>
                      <a:ea typeface="Cambria Math" panose="02040503050406030204" pitchFamily="18" charset="0"/>
                    </a:rPr>
                    <m:t>𝑒</m:t>
                  </m:r>
                  <m:r>
                    <a:rPr lang="fr-FR" sz="1100" b="0" i="1">
                      <a:solidFill>
                        <a:srgbClr val="18B3B9"/>
                      </a:solidFill>
                      <a:latin typeface="Cambria Math"/>
                      <a:ea typeface="Cambria Math" panose="02040503050406030204" pitchFamily="18" charset="0"/>
                    </a:rPr>
                    <m:t> </m:t>
                  </m:r>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𝐶</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8" name="ZoneTexte 7"/>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𝒃𝒆𝒇𝒐𝒓𝒆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((𝐵))/((𝐴))</a:t>
              </a:r>
              <a:r>
                <a:rPr lang="fr-FR" sz="1100" b="0" i="1">
                  <a:solidFill>
                    <a:srgbClr val="18B3B9"/>
                  </a:solidFill>
                  <a:latin typeface="Cambria Math" panose="02040503050406030204" pitchFamily="18" charset="0"/>
                  <a:ea typeface="Cambria Math" panose="02040503050406030204" pitchFamily="18" charset="0"/>
                </a:rPr>
                <a:t>+ cost ratio before reinsuranc</a:t>
              </a:r>
              <a:r>
                <a:rPr lang="fr-FR" sz="1100" b="0" i="0">
                  <a:solidFill>
                    <a:srgbClr val="18B3B9"/>
                  </a:solidFill>
                  <a:latin typeface="Cambria Math"/>
                  <a:ea typeface="Cambria Math" panose="02040503050406030204" pitchFamily="18" charset="0"/>
                </a:rPr>
                <a:t>𝑒  ((𝐶))/((𝐴))</a:t>
              </a:r>
              <a:r>
                <a:rPr lang="fr-FR" sz="1100" b="1">
                  <a:solidFill>
                    <a:srgbClr val="18B3B9"/>
                  </a:solidFill>
                  <a:latin typeface="Arial Narrow" panose="020B0606020202030204" pitchFamily="34" charset="0"/>
                </a:rPr>
                <a:t> </a:t>
              </a:r>
            </a:p>
          </xdr:txBody>
        </xdr:sp>
      </mc:Fallback>
    </mc:AlternateContent>
    <xdr:clientData/>
  </xdr:oneCellAnchor>
  <xdr:oneCellAnchor>
    <xdr:from>
      <xdr:col>1</xdr:col>
      <xdr:colOff>269298</xdr:colOff>
      <xdr:row>46</xdr:row>
      <xdr:rowOff>17318</xdr:rowOff>
    </xdr:from>
    <xdr:ext cx="7162800" cy="369397"/>
    <mc:AlternateContent xmlns:mc="http://schemas.openxmlformats.org/markup-compatibility/2006" xmlns:a14="http://schemas.microsoft.com/office/drawing/2010/main">
      <mc:Choice Requires="a14">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𝐸</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𝐹</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9" name="ZoneTexte 8"/>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𝒂𝒇𝒕𝒆𝒓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r>
                <a:rPr lang="fr-FR" sz="1100" b="0" i="0">
                  <a:solidFill>
                    <a:srgbClr val="18B3B9"/>
                  </a:solidFill>
                  <a:latin typeface="Cambria Math"/>
                  <a:ea typeface="Cambria Math" panose="02040503050406030204" pitchFamily="18" charset="0"/>
                </a:rPr>
                <a:t>((𝐸))/((𝐷))</a:t>
              </a:r>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((𝐹))/((𝐷))</a:t>
              </a:r>
              <a:r>
                <a:rPr lang="fr-FR" sz="1100" b="1">
                  <a:solidFill>
                    <a:srgbClr val="18B3B9"/>
                  </a:solidFill>
                  <a:latin typeface="Arial Narrow" panose="020B0606020202030204" pitchFamily="34" charset="0"/>
                </a:rPr>
                <a:t> </a:t>
              </a:r>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6" Type="http://schemas.openxmlformats.org/officeDocument/2006/relationships/customProperty" Target="../customProperty9.bin"/><Relationship Id="rId5" Type="http://schemas.openxmlformats.org/officeDocument/2006/relationships/customProperty" Target="../customProperty8.bin"/><Relationship Id="rId4" Type="http://schemas.openxmlformats.org/officeDocument/2006/relationships/customProperty" Target="../customProperty7.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11.bin"/><Relationship Id="rId7"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3.bin"/><Relationship Id="rId6" Type="http://schemas.openxmlformats.org/officeDocument/2006/relationships/customProperty" Target="../customProperty14.bin"/><Relationship Id="rId5" Type="http://schemas.openxmlformats.org/officeDocument/2006/relationships/customProperty" Target="../customProperty13.bin"/><Relationship Id="rId4" Type="http://schemas.openxmlformats.org/officeDocument/2006/relationships/customProperty" Target="../customProperty12.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4.bin"/><Relationship Id="rId5" Type="http://schemas.openxmlformats.org/officeDocument/2006/relationships/customProperty" Target="../customProperty18.bin"/><Relationship Id="rId4" Type="http://schemas.openxmlformats.org/officeDocument/2006/relationships/customProperty" Target="../customProperty17.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5.bin"/><Relationship Id="rId5" Type="http://schemas.openxmlformats.org/officeDocument/2006/relationships/customProperty" Target="../customProperty22.bin"/><Relationship Id="rId4" Type="http://schemas.openxmlformats.org/officeDocument/2006/relationships/customProperty" Target="../customProperty21.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6.bin"/><Relationship Id="rId5" Type="http://schemas.openxmlformats.org/officeDocument/2006/relationships/customProperty" Target="../customProperty26.bin"/><Relationship Id="rId4" Type="http://schemas.openxmlformats.org/officeDocument/2006/relationships/customProperty" Target="../customProperty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51"/>
  <sheetViews>
    <sheetView showGridLines="0" zoomScaleNormal="100" workbookViewId="0">
      <pane xSplit="2" topLeftCell="C1" activePane="topRight" state="frozen"/>
      <selection activeCell="B16" sqref="B16"/>
      <selection pane="topRight"/>
    </sheetView>
  </sheetViews>
  <sheetFormatPr baseColWidth="10" defaultColWidth="11.42578125" defaultRowHeight="12"/>
  <cols>
    <col min="1" max="1" width="2.140625" style="2" customWidth="1"/>
    <col min="2" max="2" width="58.28515625" style="2" bestFit="1" customWidth="1"/>
    <col min="3" max="7" width="9.85546875" style="2" bestFit="1" customWidth="1"/>
    <col min="8" max="9" width="9.85546875" style="2" customWidth="1"/>
    <col min="10" max="10" width="11.42578125" style="2"/>
    <col min="11" max="11" width="15.140625" style="2" bestFit="1" customWidth="1"/>
    <col min="12" max="16384" width="11.42578125" style="2"/>
  </cols>
  <sheetData>
    <row r="1" spans="2:14" ht="12.75" thickBot="1">
      <c r="B1" s="1" t="s">
        <v>0</v>
      </c>
    </row>
    <row r="2" spans="2:14" ht="15.75" customHeight="1" thickBot="1">
      <c r="C2" s="118" t="s">
        <v>143</v>
      </c>
      <c r="D2" s="119"/>
      <c r="E2" s="119"/>
      <c r="F2" s="120"/>
      <c r="G2" s="121" t="s">
        <v>136</v>
      </c>
      <c r="H2" s="122"/>
      <c r="I2" s="123"/>
    </row>
    <row r="3" spans="2:14">
      <c r="B3" s="3" t="s">
        <v>1</v>
      </c>
      <c r="C3" s="4">
        <v>44651</v>
      </c>
      <c r="D3" s="4">
        <v>44742</v>
      </c>
      <c r="E3" s="4">
        <v>44834</v>
      </c>
      <c r="F3" s="4">
        <v>44926</v>
      </c>
      <c r="G3" s="4">
        <v>44988</v>
      </c>
      <c r="H3" s="4">
        <v>45107</v>
      </c>
      <c r="I3" s="5">
        <v>45199</v>
      </c>
    </row>
    <row r="4" spans="2:14">
      <c r="B4" s="6" t="s">
        <v>2</v>
      </c>
      <c r="C4" s="8">
        <v>236087.35544489216</v>
      </c>
      <c r="D4" s="8">
        <v>235449.57514894533</v>
      </c>
      <c r="E4" s="7">
        <v>238886.31528961443</v>
      </c>
      <c r="F4" s="8">
        <v>238835.27231154431</v>
      </c>
      <c r="G4" s="8">
        <v>237087.41430853592</v>
      </c>
      <c r="H4" s="8">
        <v>236193.95590395905</v>
      </c>
      <c r="I4" s="19">
        <v>233244.15774843964</v>
      </c>
    </row>
    <row r="5" spans="2:14">
      <c r="B5" s="9" t="s">
        <v>3</v>
      </c>
      <c r="C5" s="8">
        <v>155779.50470787901</v>
      </c>
      <c r="D5" s="8">
        <v>155807.82125335699</v>
      </c>
      <c r="E5" s="7">
        <v>157301.27090822</v>
      </c>
      <c r="F5" s="8">
        <v>155959.66011452602</v>
      </c>
      <c r="G5" s="8">
        <v>155521.45229637221</v>
      </c>
      <c r="H5" s="8">
        <v>155325.80592266258</v>
      </c>
      <c r="I5" s="19">
        <v>155473.46789188366</v>
      </c>
    </row>
    <row r="6" spans="2:14">
      <c r="B6" s="9" t="s">
        <v>4</v>
      </c>
      <c r="C6" s="8">
        <v>80307.850737013141</v>
      </c>
      <c r="D6" s="8">
        <v>79641.753895588321</v>
      </c>
      <c r="E6" s="7">
        <v>81585.044381394444</v>
      </c>
      <c r="F6" s="8">
        <v>82875.612197018287</v>
      </c>
      <c r="G6" s="8">
        <v>81565.962012163698</v>
      </c>
      <c r="H6" s="8">
        <v>80868.14998129649</v>
      </c>
      <c r="I6" s="19">
        <v>77770.689856555968</v>
      </c>
    </row>
    <row r="7" spans="2:14" ht="12.75" thickBot="1">
      <c r="B7" s="10" t="s">
        <v>5</v>
      </c>
      <c r="C7" s="12">
        <f>SUM(C8:C12)</f>
        <v>3169860.2596858595</v>
      </c>
      <c r="D7" s="12">
        <f t="shared" ref="D7:I7" si="0">SUM(D8:D12)</f>
        <v>2972915.876767619</v>
      </c>
      <c r="E7" s="11">
        <f t="shared" si="0"/>
        <v>2890970.8996624816</v>
      </c>
      <c r="F7" s="12">
        <f t="shared" si="0"/>
        <v>3015136.2243347694</v>
      </c>
      <c r="G7" s="12">
        <f t="shared" si="0"/>
        <v>3103752.2564135115</v>
      </c>
      <c r="H7" s="12">
        <f t="shared" si="0"/>
        <v>2963418.6428084746</v>
      </c>
      <c r="I7" s="20">
        <f t="shared" si="0"/>
        <v>3022663.7674958622</v>
      </c>
    </row>
    <row r="8" spans="2:14">
      <c r="B8" s="9" t="s">
        <v>6</v>
      </c>
      <c r="C8" s="8">
        <v>288.00000000000006</v>
      </c>
      <c r="D8" s="8">
        <v>1108.2380000000001</v>
      </c>
      <c r="E8" s="7">
        <v>1350.4270000000001</v>
      </c>
      <c r="F8" s="8">
        <v>288.00000000000006</v>
      </c>
      <c r="G8" s="8">
        <v>288.00000000000006</v>
      </c>
      <c r="H8" s="8">
        <v>288.00000000000006</v>
      </c>
      <c r="I8" s="19">
        <v>288.00000000000006</v>
      </c>
      <c r="K8" s="14"/>
      <c r="L8" s="14"/>
      <c r="M8" s="14"/>
      <c r="N8" s="14"/>
    </row>
    <row r="9" spans="2:14">
      <c r="B9" s="9" t="s">
        <v>147</v>
      </c>
      <c r="C9" s="8">
        <v>78829.038372234194</v>
      </c>
      <c r="D9" s="8">
        <v>67519.978868247708</v>
      </c>
      <c r="E9" s="7">
        <v>88394.909795670974</v>
      </c>
      <c r="F9" s="8">
        <v>102087.97270723505</v>
      </c>
      <c r="G9" s="8">
        <v>106531.62799632559</v>
      </c>
      <c r="H9" s="8">
        <v>92390.211321275143</v>
      </c>
      <c r="I9" s="19">
        <v>94597.306362110903</v>
      </c>
      <c r="K9" s="14"/>
    </row>
    <row r="10" spans="2:14">
      <c r="B10" s="9" t="s">
        <v>148</v>
      </c>
      <c r="C10" s="8">
        <v>3078832.7352386327</v>
      </c>
      <c r="D10" s="8">
        <v>2886738.2701377515</v>
      </c>
      <c r="E10" s="7">
        <v>2789628.7810545219</v>
      </c>
      <c r="F10" s="8">
        <v>2902404.5904313512</v>
      </c>
      <c r="G10" s="8">
        <v>2395980.0619016527</v>
      </c>
      <c r="H10" s="8">
        <v>2360379.4975232859</v>
      </c>
      <c r="I10" s="19">
        <v>2363205.7590312893</v>
      </c>
    </row>
    <row r="11" spans="2:14">
      <c r="B11" s="9" t="s">
        <v>149</v>
      </c>
      <c r="C11" s="8">
        <v>10.5610749931325</v>
      </c>
      <c r="D11" s="8">
        <v>29.364900797709097</v>
      </c>
      <c r="E11" s="7">
        <v>33.6463207145895</v>
      </c>
      <c r="F11" s="8">
        <v>26.131100473203499</v>
      </c>
      <c r="G11" s="8">
        <v>600294.97152409854</v>
      </c>
      <c r="H11" s="8">
        <v>509973.270416288</v>
      </c>
      <c r="I11" s="19">
        <v>562036.76971518027</v>
      </c>
      <c r="K11" s="15"/>
    </row>
    <row r="12" spans="2:14">
      <c r="B12" s="9" t="s">
        <v>7</v>
      </c>
      <c r="C12" s="8">
        <v>11899.924999999999</v>
      </c>
      <c r="D12" s="8">
        <v>17520.024860822108</v>
      </c>
      <c r="E12" s="7">
        <v>11563.135491574365</v>
      </c>
      <c r="F12" s="8">
        <v>10329.53009571013</v>
      </c>
      <c r="G12" s="8">
        <v>657.59499143468895</v>
      </c>
      <c r="H12" s="8">
        <v>387.66354762548406</v>
      </c>
      <c r="I12" s="19">
        <v>2535.93238728181</v>
      </c>
    </row>
    <row r="13" spans="2:14" ht="12.75" thickBot="1">
      <c r="B13" s="10" t="s">
        <v>8</v>
      </c>
      <c r="C13" s="12">
        <v>2969056.4894501995</v>
      </c>
      <c r="D13" s="12">
        <v>3113356.30784547</v>
      </c>
      <c r="E13" s="11">
        <v>2940391.9209857294</v>
      </c>
      <c r="F13" s="12">
        <v>2906639.4695577696</v>
      </c>
      <c r="G13" s="12">
        <v>2969052.3971054307</v>
      </c>
      <c r="H13" s="12">
        <v>3106698.4106959407</v>
      </c>
      <c r="I13" s="20">
        <v>3039360.6554389005</v>
      </c>
    </row>
    <row r="14" spans="2:14" ht="12.75" thickBot="1">
      <c r="B14" s="10" t="s">
        <v>9</v>
      </c>
      <c r="C14" s="12">
        <v>0</v>
      </c>
      <c r="D14" s="12">
        <v>0</v>
      </c>
      <c r="E14" s="11">
        <v>0</v>
      </c>
      <c r="F14" s="12">
        <v>0</v>
      </c>
      <c r="G14" s="12">
        <v>0</v>
      </c>
      <c r="H14" s="12">
        <v>0</v>
      </c>
      <c r="I14" s="20">
        <v>0</v>
      </c>
    </row>
    <row r="15" spans="2:14" ht="12.75" thickBot="1">
      <c r="B15" s="10" t="s">
        <v>10</v>
      </c>
      <c r="C15" s="12">
        <v>269474.9237163089</v>
      </c>
      <c r="D15" s="12">
        <v>274263.005297094</v>
      </c>
      <c r="E15" s="11">
        <v>335933.46933410841</v>
      </c>
      <c r="F15" s="12">
        <v>356217.05650821252</v>
      </c>
      <c r="G15" s="12">
        <v>340565.1527562259</v>
      </c>
      <c r="H15" s="12">
        <v>344335.1095517464</v>
      </c>
      <c r="I15" s="20">
        <v>361164.69705031125</v>
      </c>
    </row>
    <row r="16" spans="2:14" ht="12.75" thickBot="1">
      <c r="B16" s="10" t="s">
        <v>11</v>
      </c>
      <c r="C16" s="12">
        <f t="shared" ref="C16" si="1">SUM(C17:C23)</f>
        <v>532643.37534768553</v>
      </c>
      <c r="D16" s="12">
        <f t="shared" ref="D16:I16" si="2">SUM(D17:D23)</f>
        <v>520148.39628616057</v>
      </c>
      <c r="E16" s="11">
        <f t="shared" si="2"/>
        <v>514837.4567003845</v>
      </c>
      <c r="F16" s="12">
        <f t="shared" si="2"/>
        <v>515650.0709805612</v>
      </c>
      <c r="G16" s="12">
        <f t="shared" si="2"/>
        <v>549197.04172537499</v>
      </c>
      <c r="H16" s="12">
        <f t="shared" si="2"/>
        <v>508487.48856771248</v>
      </c>
      <c r="I16" s="20">
        <f t="shared" si="2"/>
        <v>563718.97771093773</v>
      </c>
    </row>
    <row r="17" spans="2:9">
      <c r="B17" s="9" t="s">
        <v>12</v>
      </c>
      <c r="C17" s="8">
        <v>103872.41331574525</v>
      </c>
      <c r="D17" s="8">
        <v>100134.51400987995</v>
      </c>
      <c r="E17" s="7">
        <v>99894.346246858971</v>
      </c>
      <c r="F17" s="8">
        <v>94612.872363855262</v>
      </c>
      <c r="G17" s="8">
        <v>93357.281941380308</v>
      </c>
      <c r="H17" s="8">
        <v>90399.537998993706</v>
      </c>
      <c r="I17" s="19">
        <v>89088.956030168381</v>
      </c>
    </row>
    <row r="18" spans="2:9">
      <c r="B18" s="9" t="s">
        <v>13</v>
      </c>
      <c r="C18" s="8">
        <v>-1.6E-34</v>
      </c>
      <c r="D18" s="8">
        <v>3.7999999999999997E-34</v>
      </c>
      <c r="E18" s="7">
        <v>-1.03E-33</v>
      </c>
      <c r="F18" s="8">
        <v>-9.9999999999999993E-35</v>
      </c>
      <c r="G18" s="8">
        <v>-1.0500000000000001E-33</v>
      </c>
      <c r="H18" s="8">
        <v>-2.3000000000000001E-34</v>
      </c>
      <c r="I18" s="19">
        <v>-4.6000000000000002E-34</v>
      </c>
    </row>
    <row r="19" spans="2:9">
      <c r="B19" s="9" t="s">
        <v>14</v>
      </c>
      <c r="C19" s="8">
        <v>46989.588436936043</v>
      </c>
      <c r="D19" s="8">
        <v>72104.581956201902</v>
      </c>
      <c r="E19" s="7">
        <v>89220.196006246406</v>
      </c>
      <c r="F19" s="8">
        <v>90693.355931841579</v>
      </c>
      <c r="G19" s="8">
        <v>81653.741352639699</v>
      </c>
      <c r="H19" s="8">
        <v>75117.98679394713</v>
      </c>
      <c r="I19" s="19">
        <v>95093.370653082311</v>
      </c>
    </row>
    <row r="20" spans="2:9">
      <c r="B20" s="9" t="s">
        <v>15</v>
      </c>
      <c r="C20" s="8">
        <v>-3.8999999999999991E-34</v>
      </c>
      <c r="D20" s="8">
        <v>-3.219996E-33</v>
      </c>
      <c r="E20" s="7">
        <v>3.1450000000000002E-34</v>
      </c>
      <c r="F20" s="8">
        <v>-2.1119709999999997E-33</v>
      </c>
      <c r="G20" s="8">
        <v>9.0099999999999964E-34</v>
      </c>
      <c r="H20" s="8">
        <v>2.3006299999999999E-34</v>
      </c>
      <c r="I20" s="19">
        <v>8.5305999999999997E-34</v>
      </c>
    </row>
    <row r="21" spans="2:9">
      <c r="B21" s="9" t="s">
        <v>16</v>
      </c>
      <c r="C21" s="8">
        <v>63966.894748346007</v>
      </c>
      <c r="D21" s="8">
        <v>51059.200581963261</v>
      </c>
      <c r="E21" s="7">
        <v>48407.618066283903</v>
      </c>
      <c r="F21" s="8">
        <v>50061.835055140094</v>
      </c>
      <c r="G21" s="8">
        <v>54261.062684279706</v>
      </c>
      <c r="H21" s="8">
        <v>58388.596787126495</v>
      </c>
      <c r="I21" s="19">
        <v>38139.547701090327</v>
      </c>
    </row>
    <row r="22" spans="2:9">
      <c r="B22" s="9" t="s">
        <v>17</v>
      </c>
      <c r="C22" s="8">
        <v>83877.663966026608</v>
      </c>
      <c r="D22" s="8">
        <v>75916.497746299458</v>
      </c>
      <c r="E22" s="7">
        <v>84490.54068261318</v>
      </c>
      <c r="F22" s="8">
        <v>66612.423894309803</v>
      </c>
      <c r="G22" s="8">
        <v>62543.45487238912</v>
      </c>
      <c r="H22" s="8">
        <v>67686.07933662014</v>
      </c>
      <c r="I22" s="19">
        <v>110369.80448342163</v>
      </c>
    </row>
    <row r="23" spans="2:9">
      <c r="B23" s="9" t="s">
        <v>18</v>
      </c>
      <c r="C23" s="8">
        <v>233936.8148806316</v>
      </c>
      <c r="D23" s="8">
        <v>220933.60199181599</v>
      </c>
      <c r="E23" s="7">
        <v>192824.75569838201</v>
      </c>
      <c r="F23" s="8">
        <v>213669.58373541449</v>
      </c>
      <c r="G23" s="8">
        <v>257381.5008746862</v>
      </c>
      <c r="H23" s="8">
        <v>216895.28765102499</v>
      </c>
      <c r="I23" s="19">
        <v>231027.29884317509</v>
      </c>
    </row>
    <row r="24" spans="2:9" ht="12.75" thickBot="1">
      <c r="B24" s="10" t="s">
        <v>19</v>
      </c>
      <c r="C24" s="17">
        <v>389247.74485087913</v>
      </c>
      <c r="D24" s="17">
        <v>467410.49968437786</v>
      </c>
      <c r="E24" s="16">
        <v>717892.27601954236</v>
      </c>
      <c r="F24" s="17">
        <v>553786.44631734001</v>
      </c>
      <c r="G24" s="17">
        <v>565821.78859968483</v>
      </c>
      <c r="H24" s="17">
        <v>559298.81167369359</v>
      </c>
      <c r="I24" s="13">
        <v>538704.88229056529</v>
      </c>
    </row>
    <row r="25" spans="2:9" ht="12.75" thickBot="1">
      <c r="B25" s="10" t="s">
        <v>20</v>
      </c>
      <c r="C25" s="12">
        <f>C4+C7+C13+C14+C15+C16+C24</f>
        <v>7566370.148495825</v>
      </c>
      <c r="D25" s="12">
        <f>D4+D7+D13+D14+D15+D16+D24</f>
        <v>7583543.6610296657</v>
      </c>
      <c r="E25" s="11">
        <f>E4+E7+E13+E14+E15+E16+E24</f>
        <v>7638912.3379918607</v>
      </c>
      <c r="F25" s="12">
        <f>F4+F7+F13+F14+F15+F16+F24</f>
        <v>7586264.5400101971</v>
      </c>
      <c r="G25" s="12">
        <f>+G24+G16+G15+G14+G13+G7+G4</f>
        <v>7765476.0509087639</v>
      </c>
      <c r="H25" s="12">
        <f>+H24+H16+H15+H14+H13+H7+H4</f>
        <v>7718432.4192015277</v>
      </c>
      <c r="I25" s="20">
        <f>+I24+I16+I15+I14+I13+I7+I4</f>
        <v>7758857.1377350166</v>
      </c>
    </row>
    <row r="26" spans="2:9" ht="12.75" thickBot="1">
      <c r="F26" s="18"/>
      <c r="G26" s="14"/>
      <c r="H26" s="14"/>
      <c r="I26" s="14"/>
    </row>
    <row r="27" spans="2:9" ht="15.75" customHeight="1" thickBot="1">
      <c r="C27" s="118" t="s">
        <v>143</v>
      </c>
      <c r="D27" s="119"/>
      <c r="E27" s="119"/>
      <c r="F27" s="120"/>
      <c r="G27" s="121" t="s">
        <v>136</v>
      </c>
      <c r="H27" s="122"/>
      <c r="I27" s="123"/>
    </row>
    <row r="28" spans="2:9">
      <c r="B28" s="3" t="s">
        <v>21</v>
      </c>
      <c r="C28" s="4">
        <f>+C3</f>
        <v>44651</v>
      </c>
      <c r="D28" s="4">
        <f>+D3</f>
        <v>44742</v>
      </c>
      <c r="E28" s="4">
        <f>+E3</f>
        <v>44834</v>
      </c>
      <c r="F28" s="4">
        <f>+F3</f>
        <v>44926</v>
      </c>
      <c r="G28" s="4">
        <f>G3</f>
        <v>44988</v>
      </c>
      <c r="H28" s="4">
        <f>H3</f>
        <v>45107</v>
      </c>
      <c r="I28" s="5">
        <f>I3</f>
        <v>45199</v>
      </c>
    </row>
    <row r="29" spans="2:9">
      <c r="B29" s="6" t="s">
        <v>22</v>
      </c>
      <c r="C29" s="8">
        <f>SUM(C30:C34)</f>
        <v>2216698.4111044519</v>
      </c>
      <c r="D29" s="8">
        <f t="shared" ref="D29:I29" si="3">SUM(D30:D34)</f>
        <v>2019715.0017754014</v>
      </c>
      <c r="E29" s="7">
        <f t="shared" si="3"/>
        <v>2017642.6837097157</v>
      </c>
      <c r="F29" s="8">
        <f t="shared" si="3"/>
        <v>2018601.9591138114</v>
      </c>
      <c r="G29" s="8">
        <f t="shared" si="3"/>
        <v>2100436.6697993814</v>
      </c>
      <c r="H29" s="8">
        <f t="shared" si="3"/>
        <v>1925259.4997488472</v>
      </c>
      <c r="I29" s="19">
        <f t="shared" si="3"/>
        <v>1983706.3971223251</v>
      </c>
    </row>
    <row r="30" spans="2:9">
      <c r="B30" s="6" t="s">
        <v>23</v>
      </c>
      <c r="C30" s="8">
        <v>300359.58399999997</v>
      </c>
      <c r="D30" s="8">
        <v>300359.58399999997</v>
      </c>
      <c r="E30" s="7">
        <v>300359.58399999997</v>
      </c>
      <c r="F30" s="8">
        <v>300359.58399999997</v>
      </c>
      <c r="G30" s="8">
        <v>300359.58399999997</v>
      </c>
      <c r="H30" s="8">
        <v>300359.58399999997</v>
      </c>
      <c r="I30" s="19">
        <v>300359.58399999997</v>
      </c>
    </row>
    <row r="31" spans="2:9">
      <c r="B31" s="6" t="s">
        <v>24</v>
      </c>
      <c r="C31" s="8">
        <v>810419.79200000002</v>
      </c>
      <c r="D31" s="8">
        <v>723501.44799999997</v>
      </c>
      <c r="E31" s="7">
        <v>723501.44799999997</v>
      </c>
      <c r="F31" s="8">
        <v>723501.44799999997</v>
      </c>
      <c r="G31" s="8">
        <v>723501.44799999997</v>
      </c>
      <c r="H31" s="8">
        <v>723501.44799999997</v>
      </c>
      <c r="I31" s="19">
        <v>723501.44799999997</v>
      </c>
    </row>
    <row r="32" spans="2:9">
      <c r="B32" s="6" t="s">
        <v>25</v>
      </c>
      <c r="C32" s="8">
        <v>961937.97264113638</v>
      </c>
      <c r="D32" s="8">
        <v>824013.99090079824</v>
      </c>
      <c r="E32" s="7">
        <v>833284.03726738645</v>
      </c>
      <c r="F32" s="8">
        <v>835265.14922931825</v>
      </c>
      <c r="G32" s="8">
        <v>1119101.6101762187</v>
      </c>
      <c r="H32" s="8">
        <v>893713.7193114704</v>
      </c>
      <c r="I32" s="19">
        <v>893708.91714972327</v>
      </c>
    </row>
    <row r="33" spans="2:9">
      <c r="B33" s="6" t="s">
        <v>26</v>
      </c>
      <c r="C33" s="8">
        <v>91690.283936183652</v>
      </c>
      <c r="D33" s="8">
        <v>37012.823796031123</v>
      </c>
      <c r="E33" s="7">
        <v>-25331.122881270574</v>
      </c>
      <c r="F33" s="8">
        <v>-80968.255535896475</v>
      </c>
      <c r="G33" s="8">
        <v>-103700.27057233614</v>
      </c>
      <c r="H33" s="8">
        <v>-121152.22942972083</v>
      </c>
      <c r="I33" s="19">
        <v>-123571.25062829396</v>
      </c>
    </row>
    <row r="34" spans="2:9">
      <c r="B34" s="6" t="s">
        <v>27</v>
      </c>
      <c r="C34" s="8">
        <v>52290.778527132403</v>
      </c>
      <c r="D34" s="8">
        <v>134827.15507857228</v>
      </c>
      <c r="E34" s="7">
        <v>185828.73732359993</v>
      </c>
      <c r="F34" s="8">
        <v>240444.03342038972</v>
      </c>
      <c r="G34" s="8">
        <v>61174.298195499076</v>
      </c>
      <c r="H34" s="8">
        <v>128836.97786709793</v>
      </c>
      <c r="I34" s="19">
        <v>189707.69860089599</v>
      </c>
    </row>
    <row r="35" spans="2:9" ht="12.75" thickBot="1">
      <c r="B35" s="10" t="s">
        <v>28</v>
      </c>
      <c r="C35" s="12">
        <v>372.94468201465571</v>
      </c>
      <c r="D35" s="12">
        <v>372.64677082303689</v>
      </c>
      <c r="E35" s="11">
        <v>2238.4453247739561</v>
      </c>
      <c r="F35" s="12">
        <v>2265.5260524368705</v>
      </c>
      <c r="G35" s="12">
        <v>2162.3577342859003</v>
      </c>
      <c r="H35" s="12">
        <v>1979.8722744905297</v>
      </c>
      <c r="I35" s="20">
        <v>2057.1824199858474</v>
      </c>
    </row>
    <row r="36" spans="2:9" ht="12.75" thickBot="1">
      <c r="B36" s="10" t="s">
        <v>29</v>
      </c>
      <c r="C36" s="12">
        <f>+C35+C29</f>
        <v>2217071.3557864665</v>
      </c>
      <c r="D36" s="12">
        <f t="shared" ref="D36:I36" si="4">+D35+D29</f>
        <v>2020087.6485462245</v>
      </c>
      <c r="E36" s="11">
        <f t="shared" si="4"/>
        <v>2019881.1290344896</v>
      </c>
      <c r="F36" s="12">
        <f t="shared" si="4"/>
        <v>2020867.4851662482</v>
      </c>
      <c r="G36" s="12">
        <f t="shared" si="4"/>
        <v>2102599.0275336672</v>
      </c>
      <c r="H36" s="12">
        <f t="shared" si="4"/>
        <v>1927239.3720233378</v>
      </c>
      <c r="I36" s="20">
        <f t="shared" si="4"/>
        <v>1985763.5795423109</v>
      </c>
    </row>
    <row r="37" spans="2:9" ht="12.75" thickBot="1">
      <c r="B37" s="10" t="s">
        <v>30</v>
      </c>
      <c r="C37" s="12">
        <v>81974.459333444276</v>
      </c>
      <c r="D37" s="12">
        <v>73209.545366292383</v>
      </c>
      <c r="E37" s="11">
        <v>73138.566801783032</v>
      </c>
      <c r="F37" s="12">
        <v>68662.29779670178</v>
      </c>
      <c r="G37" s="12">
        <v>65346.685336256829</v>
      </c>
      <c r="H37" s="12">
        <v>70890.062015260424</v>
      </c>
      <c r="I37" s="20">
        <v>71172.298085586808</v>
      </c>
    </row>
    <row r="38" spans="2:9" ht="12.75" thickBot="1">
      <c r="B38" s="10" t="s">
        <v>31</v>
      </c>
      <c r="C38" s="12">
        <v>378943.47510467278</v>
      </c>
      <c r="D38" s="12">
        <v>383011.36764478596</v>
      </c>
      <c r="E38" s="11">
        <v>527226.07003246329</v>
      </c>
      <c r="F38" s="12">
        <v>534280.39931303833</v>
      </c>
      <c r="G38" s="12">
        <v>531898.88530990982</v>
      </c>
      <c r="H38" s="12">
        <v>538720.21199999994</v>
      </c>
      <c r="I38" s="20">
        <v>527749.81228567322</v>
      </c>
    </row>
    <row r="39" spans="2:9" ht="12.75" thickBot="1">
      <c r="B39" s="10" t="s">
        <v>120</v>
      </c>
      <c r="C39" s="12">
        <v>80759.553962715596</v>
      </c>
      <c r="D39" s="12">
        <v>78580.60096127748</v>
      </c>
      <c r="E39" s="11">
        <v>78312.228576344656</v>
      </c>
      <c r="F39" s="12">
        <v>74621.996461643779</v>
      </c>
      <c r="G39" s="12">
        <v>73566.814657689567</v>
      </c>
      <c r="H39" s="12">
        <v>71484.865817392245</v>
      </c>
      <c r="I39" s="20">
        <v>70745.866585932541</v>
      </c>
    </row>
    <row r="40" spans="2:9" ht="12.75" thickBot="1">
      <c r="B40" s="10" t="s">
        <v>32</v>
      </c>
      <c r="C40" s="12">
        <v>1299207.166428009</v>
      </c>
      <c r="D40" s="12">
        <v>1373076.166958</v>
      </c>
      <c r="E40" s="11">
        <v>1453838.9988838923</v>
      </c>
      <c r="F40" s="12">
        <v>1432580.0095850285</v>
      </c>
      <c r="G40" s="12">
        <v>1415961.671564786</v>
      </c>
      <c r="H40" s="12">
        <v>1464813.1719717714</v>
      </c>
      <c r="I40" s="20">
        <v>1489497.3478535954</v>
      </c>
    </row>
    <row r="41" spans="2:9" ht="12.75" thickBot="1">
      <c r="B41" s="10" t="s">
        <v>33</v>
      </c>
      <c r="C41" s="12">
        <f t="shared" ref="C41" si="5">SUM(C42:C44)</f>
        <v>2954697.3606555066</v>
      </c>
      <c r="D41" s="12">
        <f t="shared" ref="D41:I41" si="6">SUM(D42:D44)</f>
        <v>3117330.7415834917</v>
      </c>
      <c r="E41" s="11">
        <f t="shared" si="6"/>
        <v>2969984.8439696617</v>
      </c>
      <c r="F41" s="12">
        <f t="shared" si="6"/>
        <v>2927388.6425160635</v>
      </c>
      <c r="G41" s="12">
        <f t="shared" si="6"/>
        <v>2953108.1619512504</v>
      </c>
      <c r="H41" s="12">
        <f t="shared" si="6"/>
        <v>3134180.4215049911</v>
      </c>
      <c r="I41" s="20">
        <f t="shared" si="6"/>
        <v>3047949.9426527582</v>
      </c>
    </row>
    <row r="42" spans="2:9">
      <c r="B42" s="9" t="s">
        <v>34</v>
      </c>
      <c r="C42" s="8">
        <v>867696.61311209702</v>
      </c>
      <c r="D42" s="8">
        <v>919048.30704008194</v>
      </c>
      <c r="E42" s="7">
        <v>800294.21642625204</v>
      </c>
      <c r="F42" s="8">
        <v>743230.22297265404</v>
      </c>
      <c r="G42" s="8">
        <v>917019.73524196993</v>
      </c>
      <c r="H42" s="8">
        <v>988472.702795711</v>
      </c>
      <c r="I42" s="19">
        <v>949583.37794347794</v>
      </c>
    </row>
    <row r="43" spans="2:9">
      <c r="B43" s="9" t="s">
        <v>35</v>
      </c>
      <c r="C43" s="8">
        <v>392584.87454340968</v>
      </c>
      <c r="D43" s="8">
        <v>444611.10454340966</v>
      </c>
      <c r="E43" s="7">
        <v>453093.83454340976</v>
      </c>
      <c r="F43" s="8">
        <v>389300.14954340964</v>
      </c>
      <c r="G43" s="8">
        <v>405590.23770928051</v>
      </c>
      <c r="H43" s="8">
        <v>445988.03470928041</v>
      </c>
      <c r="I43" s="19">
        <v>450878.32670928049</v>
      </c>
    </row>
    <row r="44" spans="2:9">
      <c r="B44" s="9" t="s">
        <v>36</v>
      </c>
      <c r="C44" s="8">
        <v>1694415.8729999999</v>
      </c>
      <c r="D44" s="8">
        <v>1753671.33</v>
      </c>
      <c r="E44" s="7">
        <v>1716596.7930000001</v>
      </c>
      <c r="F44" s="8">
        <v>1794858.27</v>
      </c>
      <c r="G44" s="8">
        <v>1630498.189</v>
      </c>
      <c r="H44" s="8">
        <v>1699719.6839999999</v>
      </c>
      <c r="I44" s="19">
        <v>1647488.2379999999</v>
      </c>
    </row>
    <row r="45" spans="2:9" ht="12.75" thickBot="1">
      <c r="B45" s="10" t="s">
        <v>37</v>
      </c>
      <c r="C45" s="12">
        <f t="shared" ref="C45" si="7">SUM(C46:C50)</f>
        <v>553715.40619776351</v>
      </c>
      <c r="D45" s="12">
        <f t="shared" ref="D45:I45" si="8">SUM(D46:D50)</f>
        <v>538245.95183855994</v>
      </c>
      <c r="E45" s="11">
        <f t="shared" si="8"/>
        <v>516529.10870667698</v>
      </c>
      <c r="F45" s="12">
        <f t="shared" si="8"/>
        <v>527860.53255483531</v>
      </c>
      <c r="G45" s="12">
        <f t="shared" si="8"/>
        <v>622994.92818612559</v>
      </c>
      <c r="H45" s="12">
        <f t="shared" si="8"/>
        <v>511103.98297372146</v>
      </c>
      <c r="I45" s="20">
        <f t="shared" si="8"/>
        <v>565975.10322993388</v>
      </c>
    </row>
    <row r="46" spans="2:9">
      <c r="B46" s="9" t="s">
        <v>38</v>
      </c>
      <c r="C46" s="8">
        <v>127504.04195931499</v>
      </c>
      <c r="D46" s="8">
        <v>131879.46899929541</v>
      </c>
      <c r="E46" s="7">
        <v>129857.12204634337</v>
      </c>
      <c r="F46" s="8">
        <v>125441.3011124879</v>
      </c>
      <c r="G46" s="8">
        <v>117279.07047135125</v>
      </c>
      <c r="H46" s="8">
        <v>113804.35144416157</v>
      </c>
      <c r="I46" s="19">
        <v>133609.04214732867</v>
      </c>
    </row>
    <row r="47" spans="2:9">
      <c r="B47" s="9" t="s">
        <v>39</v>
      </c>
      <c r="C47" s="8">
        <v>1.7552000000000001E-33</v>
      </c>
      <c r="D47" s="8">
        <v>-4.7087000000000003E-33</v>
      </c>
      <c r="E47" s="7">
        <v>1.161E-33</v>
      </c>
      <c r="F47" s="8">
        <v>-1.2104000000000001E-33</v>
      </c>
      <c r="G47" s="8">
        <v>-1.1498000000000001E-33</v>
      </c>
      <c r="H47" s="8">
        <v>2.0628999999999999E-33</v>
      </c>
      <c r="I47" s="19">
        <v>-5.3790000000000005E-34</v>
      </c>
    </row>
    <row r="48" spans="2:9">
      <c r="B48" s="9" t="s">
        <v>40</v>
      </c>
      <c r="C48" s="8">
        <v>83922.519997457523</v>
      </c>
      <c r="D48" s="8">
        <v>81646.996457960398</v>
      </c>
      <c r="E48" s="7">
        <v>81335.507837428435</v>
      </c>
      <c r="F48" s="8">
        <v>61681.380481872213</v>
      </c>
      <c r="G48" s="8">
        <v>64503.631533089872</v>
      </c>
      <c r="H48" s="8">
        <v>61212.845733005473</v>
      </c>
      <c r="I48" s="19">
        <v>89514.975269768212</v>
      </c>
    </row>
    <row r="49" spans="2:9">
      <c r="B49" s="9" t="s">
        <v>41</v>
      </c>
      <c r="C49" s="8">
        <v>6488.8806646106905</v>
      </c>
      <c r="D49" s="8">
        <v>5437.2960000000003</v>
      </c>
      <c r="E49" s="7">
        <v>4600.8060000000005</v>
      </c>
      <c r="F49" s="8">
        <v>221.58099999999999</v>
      </c>
      <c r="G49" s="8">
        <v>427.31</v>
      </c>
      <c r="H49" s="8">
        <v>721.04811688311702</v>
      </c>
      <c r="I49" s="19">
        <v>2691.998</v>
      </c>
    </row>
    <row r="50" spans="2:9">
      <c r="B50" s="9" t="s">
        <v>42</v>
      </c>
      <c r="C50" s="8">
        <v>335799.96357638034</v>
      </c>
      <c r="D50" s="8">
        <v>319282.19038130419</v>
      </c>
      <c r="E50" s="7">
        <v>300735.67282290512</v>
      </c>
      <c r="F50" s="8">
        <v>340516.26996047521</v>
      </c>
      <c r="G50" s="8">
        <v>440784.91618168447</v>
      </c>
      <c r="H50" s="8">
        <v>335365.73767967132</v>
      </c>
      <c r="I50" s="19">
        <v>340159.08781283704</v>
      </c>
    </row>
    <row r="51" spans="2:9" ht="12.75" thickBot="1">
      <c r="B51" s="10" t="s">
        <v>43</v>
      </c>
      <c r="C51" s="12">
        <f>C36+C37+C38+C40+C41+C45+C39</f>
        <v>7566368.7774685798</v>
      </c>
      <c r="D51" s="12">
        <f t="shared" ref="D51:F51" si="9">D36+D37+D38+D40+D41+D45+D39</f>
        <v>7583542.0228986312</v>
      </c>
      <c r="E51" s="11">
        <f t="shared" si="9"/>
        <v>7638910.9460053118</v>
      </c>
      <c r="F51" s="12">
        <f t="shared" si="9"/>
        <v>7586261.3633935591</v>
      </c>
      <c r="G51" s="12">
        <f>+G45+G41+G40+G39+G38+G37+G36</f>
        <v>7765476.1745396852</v>
      </c>
      <c r="H51" s="12">
        <f>+H45+H41+H40+H39+H38+H37+H36</f>
        <v>7718432.0883064745</v>
      </c>
      <c r="I51" s="20">
        <f>+I45+I41+I40+I39+I38+I37+I36</f>
        <v>7758853.9502357915</v>
      </c>
    </row>
  </sheetData>
  <mergeCells count="4">
    <mergeCell ref="C2:F2"/>
    <mergeCell ref="C27:F27"/>
    <mergeCell ref="G27:I27"/>
    <mergeCell ref="G2:I2"/>
  </mergeCells>
  <conditionalFormatting sqref="I4:I25">
    <cfRule type="containsBlanks" dxfId="14" priority="2">
      <formula>LEN(TRIM(I4))=0</formula>
    </cfRule>
  </conditionalFormatting>
  <conditionalFormatting sqref="I29:I51">
    <cfRule type="containsBlanks" dxfId="13" priority="3">
      <formula>LEN(TRIM(I29))=0</formula>
    </cfRule>
  </conditionalFormatting>
  <pageMargins left="0.70866141732283472" right="0.70866141732283472" top="0.74803149606299213" bottom="0.74803149606299213" header="0.31496062992125984" footer="0.31496062992125984"/>
  <pageSetup paperSize="9" scale="70" orientation="landscape" r:id="rId1"/>
  <customProperties>
    <customPr name="EpmWorksheetKeyString_GUID" r:id="rId2"/>
    <customPr name="layoutContexts" r:id="rId3"/>
    <customPr name="pages" r:id="rId4"/>
    <customPr name="screen" r:id="rId5"/>
  </customProperties>
  <ignoredErrors>
    <ignoredError sqref="C7:F7 C16:F16 C8:F8 C9:F9 C10:F10 C11:F11 C12:F12 C13:F13 C14:F14 C15:F15 C25:F26 C17:F17 C18:F18 C19:F19 C20:F20 C21:F21 C22:F22 C23:F23 C24:F24 C36:F36 C30:F30 C31:F31 C32:F32 C33:F33 C34:F34 C35:F35 C41:H41 C37:F37 C38:G38 C39:G39 C40:G40 C45:H45 C42:G42 C43:G43 C44:G44 C51:H52 C46:G46 C47:G47 C48:G48 C49:G49 C50:G50 C28:F29 C27:F27 G28:H29 G37 G35 G34 G33 G32 G31 G30 G36:H36 G24 G23 G22 G21 G20 G19 G18 G17 G25:H26 G15 G14 G13 G12 G11 G10 G9 G8 G16:H16 G7:H7 H15:I15 I7 H24:I24 I16 H8:I8 H9:I9 H10:I10 H11:I11 H12:I12 H13:I13 H14:I14 G27:I27 I25:I26 H17:I17 H18:I18 H19:I19 H20:I20 H21:I21 H22:I22 H23:I23 H37:I37 I36 H35:I35 H30:I30 H31:I31 H32:I32 H33:I33 H34:I34 I28:I2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0"/>
  <sheetViews>
    <sheetView showGridLines="0" zoomScaleNormal="100" workbookViewId="0">
      <pane xSplit="2" ySplit="3" topLeftCell="C4" activePane="bottomRight" state="frozen"/>
      <selection activeCell="B16" sqref="B16"/>
      <selection pane="topRight" activeCell="B16" sqref="B16"/>
      <selection pane="bottomLeft" activeCell="B16" sqref="B16"/>
      <selection pane="bottomRight"/>
    </sheetView>
  </sheetViews>
  <sheetFormatPr baseColWidth="10" defaultColWidth="11.42578125" defaultRowHeight="12"/>
  <cols>
    <col min="1" max="1" width="3" style="2" customWidth="1"/>
    <col min="2" max="2" width="66.42578125" style="2" bestFit="1" customWidth="1"/>
    <col min="3" max="9" width="11.42578125" style="2" customWidth="1"/>
    <col min="10" max="10" width="2.85546875" style="2" customWidth="1"/>
    <col min="11" max="11" width="16.140625" style="2" bestFit="1" customWidth="1"/>
    <col min="12" max="12" width="4.7109375" style="2" customWidth="1"/>
    <col min="13" max="16384" width="11.42578125" style="2"/>
  </cols>
  <sheetData>
    <row r="1" spans="1:11" ht="12.75" thickBot="1">
      <c r="B1" s="1" t="s">
        <v>93</v>
      </c>
      <c r="C1" s="22"/>
      <c r="D1" s="22"/>
      <c r="E1" s="22"/>
      <c r="F1" s="22"/>
      <c r="G1" s="22"/>
      <c r="H1" s="22"/>
      <c r="I1" s="22"/>
    </row>
    <row r="2" spans="1:11" ht="15.75" customHeight="1" thickBot="1">
      <c r="B2" s="22" t="s">
        <v>97</v>
      </c>
      <c r="C2" s="121" t="s">
        <v>144</v>
      </c>
      <c r="D2" s="122"/>
      <c r="E2" s="122"/>
      <c r="F2" s="123"/>
      <c r="G2" s="121" t="s">
        <v>136</v>
      </c>
      <c r="H2" s="122"/>
      <c r="I2" s="123"/>
      <c r="J2" s="23"/>
      <c r="K2" s="117" t="s">
        <v>144</v>
      </c>
    </row>
    <row r="3" spans="1:11">
      <c r="A3" s="24"/>
      <c r="B3" s="25" t="s">
        <v>51</v>
      </c>
      <c r="C3" s="26" t="s">
        <v>131</v>
      </c>
      <c r="D3" s="26" t="s">
        <v>132</v>
      </c>
      <c r="E3" s="26" t="s">
        <v>133</v>
      </c>
      <c r="F3" s="26" t="s">
        <v>135</v>
      </c>
      <c r="G3" s="26" t="s">
        <v>145</v>
      </c>
      <c r="H3" s="26" t="s">
        <v>157</v>
      </c>
      <c r="I3" s="5" t="s">
        <v>164</v>
      </c>
      <c r="K3" s="26" t="s">
        <v>134</v>
      </c>
    </row>
    <row r="4" spans="1:11">
      <c r="A4" s="14"/>
      <c r="B4" s="27" t="s">
        <v>165</v>
      </c>
      <c r="C4" s="29">
        <v>359166.60588334122</v>
      </c>
      <c r="D4" s="29">
        <v>373989.74925042252</v>
      </c>
      <c r="E4" s="28">
        <v>403465.54072534782</v>
      </c>
      <c r="F4" s="29">
        <v>379040.774134523</v>
      </c>
      <c r="G4" s="29">
        <v>395345.21631744469</v>
      </c>
      <c r="H4" s="29">
        <v>407767.34418121539</v>
      </c>
      <c r="I4" s="30">
        <v>384698.70207237999</v>
      </c>
      <c r="K4" s="30">
        <v>1515662.6699936346</v>
      </c>
    </row>
    <row r="5" spans="1:11">
      <c r="A5" s="14"/>
      <c r="B5" s="31" t="s">
        <v>59</v>
      </c>
      <c r="C5" s="33">
        <v>39988.048225556951</v>
      </c>
      <c r="D5" s="33">
        <v>39620.506937658487</v>
      </c>
      <c r="E5" s="32">
        <v>38838.34112455514</v>
      </c>
      <c r="F5" s="33">
        <v>40127.01518872306</v>
      </c>
      <c r="G5" s="33">
        <v>46532.986198678504</v>
      </c>
      <c r="H5" s="33">
        <v>43186.218050058356</v>
      </c>
      <c r="I5" s="34">
        <v>39992.358439043564</v>
      </c>
      <c r="K5" s="34">
        <v>158573.91147649364</v>
      </c>
    </row>
    <row r="6" spans="1:11">
      <c r="A6" s="14"/>
      <c r="B6" s="31" t="s">
        <v>60</v>
      </c>
      <c r="C6" s="33">
        <v>16422.127117360385</v>
      </c>
      <c r="D6" s="33">
        <v>18616.117508457977</v>
      </c>
      <c r="E6" s="32">
        <v>17765.654347945769</v>
      </c>
      <c r="F6" s="33">
        <v>17610.121523308502</v>
      </c>
      <c r="G6" s="33">
        <v>18509.294635955306</v>
      </c>
      <c r="H6" s="33">
        <v>18457.438786008173</v>
      </c>
      <c r="I6" s="34">
        <v>18068.729717739425</v>
      </c>
      <c r="K6" s="34">
        <v>70414.020497072634</v>
      </c>
    </row>
    <row r="7" spans="1:11">
      <c r="A7" s="24"/>
      <c r="B7" s="31" t="s">
        <v>123</v>
      </c>
      <c r="C7" s="33">
        <v>12383.035928917263</v>
      </c>
      <c r="D7" s="33">
        <v>13329.626886135713</v>
      </c>
      <c r="E7" s="32">
        <v>13453.891340453254</v>
      </c>
      <c r="F7" s="33">
        <v>15212.952209653922</v>
      </c>
      <c r="G7" s="33">
        <v>14746.386191847989</v>
      </c>
      <c r="H7" s="33">
        <v>15118.677489622245</v>
      </c>
      <c r="I7" s="34">
        <v>15360.475126466565</v>
      </c>
      <c r="K7" s="34">
        <v>54379.506365160152</v>
      </c>
    </row>
    <row r="8" spans="1:11">
      <c r="A8" s="24"/>
      <c r="B8" s="35" t="s">
        <v>115</v>
      </c>
      <c r="C8" s="17">
        <f t="shared" ref="C8" si="0">SUM(C5:C7)</f>
        <v>68793.211271834603</v>
      </c>
      <c r="D8" s="17">
        <f t="shared" ref="D8:I8" si="1">SUM(D5:D7)</f>
        <v>71566.25133225217</v>
      </c>
      <c r="E8" s="16">
        <f t="shared" si="1"/>
        <v>70057.886812954166</v>
      </c>
      <c r="F8" s="17">
        <f t="shared" si="1"/>
        <v>72950.088921685485</v>
      </c>
      <c r="G8" s="17">
        <f t="shared" si="1"/>
        <v>79788.667026481795</v>
      </c>
      <c r="H8" s="17">
        <f t="shared" si="1"/>
        <v>76762.334325688775</v>
      </c>
      <c r="I8" s="13">
        <f t="shared" si="1"/>
        <v>73421.563283249561</v>
      </c>
      <c r="K8" s="13">
        <f t="shared" ref="K8" si="2">SUM(K5:K7)</f>
        <v>283367.43833872641</v>
      </c>
    </row>
    <row r="9" spans="1:11" ht="12.75" thickBot="1">
      <c r="A9" s="24"/>
      <c r="B9" s="10" t="s">
        <v>54</v>
      </c>
      <c r="C9" s="12">
        <f t="shared" ref="C9" si="3">SUM(C4:C7)</f>
        <v>427959.81715517584</v>
      </c>
      <c r="D9" s="12">
        <f t="shared" ref="D9:I9" si="4">SUM(D4:D7)</f>
        <v>445556.00058267469</v>
      </c>
      <c r="E9" s="11">
        <f t="shared" si="4"/>
        <v>473523.42753830197</v>
      </c>
      <c r="F9" s="12">
        <f t="shared" si="4"/>
        <v>451990.86305620847</v>
      </c>
      <c r="G9" s="12">
        <f t="shared" si="4"/>
        <v>475133.88334392646</v>
      </c>
      <c r="H9" s="12">
        <f t="shared" si="4"/>
        <v>484529.67850690417</v>
      </c>
      <c r="I9" s="20">
        <f t="shared" si="4"/>
        <v>458120.26535562956</v>
      </c>
      <c r="K9" s="20">
        <f t="shared" ref="K9" si="5">SUM(K4:K7)</f>
        <v>1799030.1083323611</v>
      </c>
    </row>
    <row r="10" spans="1:11">
      <c r="A10" s="24"/>
      <c r="B10" s="27" t="s">
        <v>46</v>
      </c>
      <c r="C10" s="29">
        <v>-113004.31371336215</v>
      </c>
      <c r="D10" s="29">
        <v>-122996.439135628</v>
      </c>
      <c r="E10" s="28">
        <v>-169813.61065844566</v>
      </c>
      <c r="F10" s="29">
        <v>-134610.38316712968</v>
      </c>
      <c r="G10" s="29">
        <v>-161865.81284318474</v>
      </c>
      <c r="H10" s="29">
        <v>-155591.88798390183</v>
      </c>
      <c r="I10" s="30">
        <v>-144426.25833908713</v>
      </c>
      <c r="K10" s="30">
        <v>-540424.74667456548</v>
      </c>
    </row>
    <row r="11" spans="1:11">
      <c r="A11" s="36"/>
      <c r="B11" s="37" t="s">
        <v>137</v>
      </c>
      <c r="C11" s="39">
        <v>-253.17685332444148</v>
      </c>
      <c r="D11" s="39">
        <v>1696.7597985493287</v>
      </c>
      <c r="E11" s="38">
        <v>1132.8003656054034</v>
      </c>
      <c r="F11" s="39">
        <v>158.87732858343315</v>
      </c>
      <c r="G11" s="39">
        <v>786.45272709280709</v>
      </c>
      <c r="H11" s="39">
        <v>227.34388875618481</v>
      </c>
      <c r="I11" s="40">
        <v>5.3061322777782607</v>
      </c>
      <c r="K11" s="40">
        <v>2735.2606394137238</v>
      </c>
    </row>
    <row r="12" spans="1:11">
      <c r="A12" s="24"/>
      <c r="B12" s="31" t="s">
        <v>125</v>
      </c>
      <c r="C12" s="33">
        <v>-6145.07765321443</v>
      </c>
      <c r="D12" s="33">
        <v>-227.40143250376696</v>
      </c>
      <c r="E12" s="32">
        <v>-3317.3217808535583</v>
      </c>
      <c r="F12" s="33">
        <v>-4641.5920453211329</v>
      </c>
      <c r="G12" s="33">
        <v>-6144.1597872552902</v>
      </c>
      <c r="H12" s="33">
        <v>-5950.7044946409096</v>
      </c>
      <c r="I12" s="34">
        <v>-6432.8521411859983</v>
      </c>
      <c r="K12" s="34">
        <v>-14331.392911892888</v>
      </c>
    </row>
    <row r="13" spans="1:11">
      <c r="A13" s="24"/>
      <c r="B13" s="31" t="s">
        <v>124</v>
      </c>
      <c r="C13" s="33">
        <v>-31796.16548579841</v>
      </c>
      <c r="D13" s="33">
        <v>-29442.030146636298</v>
      </c>
      <c r="E13" s="32">
        <v>-34229.272425900534</v>
      </c>
      <c r="F13" s="33">
        <v>-34298.249096328771</v>
      </c>
      <c r="G13" s="33">
        <v>-30488.426959320401</v>
      </c>
      <c r="H13" s="33">
        <v>-30969.6136222028</v>
      </c>
      <c r="I13" s="34">
        <v>-31340.904021182105</v>
      </c>
      <c r="K13" s="34">
        <v>-129765.717154664</v>
      </c>
    </row>
    <row r="14" spans="1:11">
      <c r="A14" s="14"/>
      <c r="B14" s="41" t="s">
        <v>150</v>
      </c>
      <c r="C14" s="33">
        <v>-121058.32533867026</v>
      </c>
      <c r="D14" s="33">
        <v>-125948.86600876154</v>
      </c>
      <c r="E14" s="32">
        <v>-139551.7770690734</v>
      </c>
      <c r="F14" s="33">
        <v>-144133.33644345211</v>
      </c>
      <c r="G14" s="33">
        <v>-135866.62305405081</v>
      </c>
      <c r="H14" s="33">
        <v>-139961.81519160757</v>
      </c>
      <c r="I14" s="34">
        <v>-136924.11292521519</v>
      </c>
      <c r="K14" s="34">
        <v>-530692.30485995731</v>
      </c>
    </row>
    <row r="15" spans="1:11">
      <c r="A15" s="14"/>
      <c r="B15" s="41" t="s">
        <v>151</v>
      </c>
      <c r="C15" s="33">
        <v>-21151.270017680272</v>
      </c>
      <c r="D15" s="33">
        <v>-28401.774162169062</v>
      </c>
      <c r="E15" s="32">
        <v>-25630.51202407548</v>
      </c>
      <c r="F15" s="33">
        <v>-24402.948448338389</v>
      </c>
      <c r="G15" s="33">
        <v>-24868.744015424269</v>
      </c>
      <c r="H15" s="33">
        <v>-22520.165081801759</v>
      </c>
      <c r="I15" s="34">
        <v>-24777.537729922438</v>
      </c>
      <c r="K15" s="34">
        <v>-99586.504652263204</v>
      </c>
    </row>
    <row r="16" spans="1:11">
      <c r="A16" s="42"/>
      <c r="B16" s="41" t="s">
        <v>152</v>
      </c>
      <c r="C16" s="33">
        <v>0</v>
      </c>
      <c r="D16" s="33">
        <v>0</v>
      </c>
      <c r="E16" s="32">
        <v>0</v>
      </c>
      <c r="F16" s="33">
        <v>0</v>
      </c>
      <c r="G16" s="33">
        <v>0</v>
      </c>
      <c r="H16" s="33">
        <v>0</v>
      </c>
      <c r="I16" s="34">
        <v>0</v>
      </c>
      <c r="K16" s="34">
        <f>SUM(C16:F16)</f>
        <v>0</v>
      </c>
    </row>
    <row r="17" spans="1:16">
      <c r="A17" s="42"/>
      <c r="B17" s="35" t="s">
        <v>116</v>
      </c>
      <c r="C17" s="17">
        <f>SUM(C12:C16)</f>
        <v>-180150.83849536336</v>
      </c>
      <c r="D17" s="17">
        <f>SUM(D12:D16)</f>
        <v>-184020.07175007067</v>
      </c>
      <c r="E17" s="16">
        <f>SUM(E12:E16)</f>
        <v>-202728.88329990298</v>
      </c>
      <c r="F17" s="17">
        <f>SUM(F12:F16)</f>
        <v>-207476.12603344041</v>
      </c>
      <c r="G17" s="17">
        <f t="shared" ref="G17:I17" si="6">SUM(G12:G16)</f>
        <v>-197367.95381605078</v>
      </c>
      <c r="H17" s="17">
        <f t="shared" si="6"/>
        <v>-199402.29839025304</v>
      </c>
      <c r="I17" s="13">
        <f t="shared" si="6"/>
        <v>-199475.40681750575</v>
      </c>
      <c r="K17" s="13">
        <f>SUM(K12:K16)</f>
        <v>-774375.91957877751</v>
      </c>
    </row>
    <row r="18" spans="1:16">
      <c r="A18" s="24"/>
      <c r="B18" s="37" t="s">
        <v>44</v>
      </c>
      <c r="C18" s="39">
        <v>221.13978569217213</v>
      </c>
      <c r="D18" s="39">
        <v>-66.331500084435163</v>
      </c>
      <c r="E18" s="38">
        <v>-334.07792023587615</v>
      </c>
      <c r="F18" s="39">
        <v>487.67623091567827</v>
      </c>
      <c r="G18" s="39">
        <v>-60.492787220779633</v>
      </c>
      <c r="H18" s="39">
        <v>-158.26670904558787</v>
      </c>
      <c r="I18" s="40">
        <v>10.797637221273618</v>
      </c>
      <c r="K18" s="40">
        <v>308.40659628753912</v>
      </c>
      <c r="M18" s="14"/>
      <c r="N18" s="14"/>
      <c r="O18" s="14"/>
      <c r="P18" s="14"/>
    </row>
    <row r="19" spans="1:16" ht="12.75" thickBot="1">
      <c r="A19" s="42"/>
      <c r="B19" s="43" t="s">
        <v>52</v>
      </c>
      <c r="C19" s="45">
        <f>C9+C18+C10++C11+C17</f>
        <v>134772.62787881802</v>
      </c>
      <c r="D19" s="45">
        <f>D9+D18+D10++D11+D17</f>
        <v>140169.91799544095</v>
      </c>
      <c r="E19" s="44">
        <f>E9+E18+E10++E11+E17</f>
        <v>101779.65602532288</v>
      </c>
      <c r="F19" s="45">
        <f>F9+F18+F10++F11+F17</f>
        <v>110550.90741513751</v>
      </c>
      <c r="G19" s="45">
        <f t="shared" ref="G19:I19" si="7">G9+G18+G10++G11+G17</f>
        <v>116626.07662456291</v>
      </c>
      <c r="H19" s="45">
        <f t="shared" si="7"/>
        <v>129604.56931245991</v>
      </c>
      <c r="I19" s="46">
        <f t="shared" si="7"/>
        <v>114234.70396853573</v>
      </c>
      <c r="K19" s="46">
        <f>K9+K18+K10++K11+K17</f>
        <v>487273.10931471933</v>
      </c>
    </row>
    <row r="20" spans="1:16">
      <c r="A20" s="14"/>
      <c r="B20" s="37" t="s">
        <v>62</v>
      </c>
      <c r="C20" s="39">
        <v>-52510.952377928123</v>
      </c>
      <c r="D20" s="39">
        <v>-30656.185684888078</v>
      </c>
      <c r="E20" s="38">
        <v>-16897.954132833227</v>
      </c>
      <c r="F20" s="39">
        <v>-38574.633583165676</v>
      </c>
      <c r="G20" s="39">
        <v>-21290.253064009434</v>
      </c>
      <c r="H20" s="39">
        <v>-26128.377191600142</v>
      </c>
      <c r="I20" s="40">
        <v>-23042.544671121854</v>
      </c>
      <c r="K20" s="40">
        <v>-138639.7257788151</v>
      </c>
    </row>
    <row r="21" spans="1:16" ht="12.75" thickBot="1">
      <c r="A21" s="14"/>
      <c r="B21" s="43" t="s">
        <v>53</v>
      </c>
      <c r="C21" s="45">
        <f t="shared" ref="C21" si="8">C19+C20</f>
        <v>82261.675500889891</v>
      </c>
      <c r="D21" s="45">
        <f t="shared" ref="D21:I21" si="9">D19+D20</f>
        <v>109513.73231055288</v>
      </c>
      <c r="E21" s="44">
        <f t="shared" si="9"/>
        <v>84881.701892489655</v>
      </c>
      <c r="F21" s="45">
        <f t="shared" si="9"/>
        <v>71976.273831971834</v>
      </c>
      <c r="G21" s="45">
        <f t="shared" si="9"/>
        <v>95335.823560553472</v>
      </c>
      <c r="H21" s="45">
        <f t="shared" si="9"/>
        <v>103476.19212085976</v>
      </c>
      <c r="I21" s="46">
        <f t="shared" si="9"/>
        <v>91192.159297413877</v>
      </c>
      <c r="K21" s="46">
        <f t="shared" ref="K21" si="10">K19+K20</f>
        <v>348633.38353590423</v>
      </c>
    </row>
    <row r="22" spans="1:16">
      <c r="A22" s="14"/>
      <c r="B22" s="37" t="s">
        <v>45</v>
      </c>
      <c r="C22" s="39">
        <v>11260.834628142245</v>
      </c>
      <c r="D22" s="39">
        <v>11524.78929388088</v>
      </c>
      <c r="E22" s="38">
        <v>13546.228469745412</v>
      </c>
      <c r="F22" s="39">
        <v>-629.64138998708222</v>
      </c>
      <c r="G22" s="39">
        <v>-2609.8506752846415</v>
      </c>
      <c r="H22" s="39">
        <v>4026.2487579513363</v>
      </c>
      <c r="I22" s="40">
        <v>13047.343559661633</v>
      </c>
      <c r="K22" s="40">
        <f>SUM(C22:F22)</f>
        <v>35702.211001781456</v>
      </c>
    </row>
    <row r="23" spans="1:16">
      <c r="A23" s="14"/>
      <c r="B23" s="22" t="s">
        <v>146</v>
      </c>
      <c r="C23" s="48">
        <v>-11528.787520194306</v>
      </c>
      <c r="D23" s="48">
        <v>-10403.33075486594</v>
      </c>
      <c r="E23" s="47">
        <v>-10515.182593857207</v>
      </c>
      <c r="F23" s="48">
        <v>14896.22324642364</v>
      </c>
      <c r="G23" s="48">
        <v>-2360.8096766886374</v>
      </c>
      <c r="H23" s="48">
        <v>-12346.112182263783</v>
      </c>
      <c r="I23" s="49">
        <v>-15373.585684533493</v>
      </c>
      <c r="K23" s="49">
        <f>SUM(C23:F23)</f>
        <v>-17551.077622493813</v>
      </c>
    </row>
    <row r="24" spans="1:16" ht="12.75" thickBot="1">
      <c r="A24" s="42"/>
      <c r="B24" s="50" t="s">
        <v>47</v>
      </c>
      <c r="C24" s="52">
        <f>C21+C22+C23</f>
        <v>81993.722608837823</v>
      </c>
      <c r="D24" s="52">
        <f t="shared" ref="D24:I24" si="11">D21+D22+D23</f>
        <v>110635.19084956782</v>
      </c>
      <c r="E24" s="51">
        <f t="shared" si="11"/>
        <v>87912.747768377856</v>
      </c>
      <c r="F24" s="52">
        <f t="shared" si="11"/>
        <v>86242.855688408396</v>
      </c>
      <c r="G24" s="52">
        <f t="shared" si="11"/>
        <v>90365.163208580198</v>
      </c>
      <c r="H24" s="52">
        <f t="shared" si="11"/>
        <v>95156.328696547323</v>
      </c>
      <c r="I24" s="53">
        <f t="shared" si="11"/>
        <v>88865.917172542016</v>
      </c>
      <c r="K24" s="53">
        <f>K21+K22+K23</f>
        <v>366784.5169151919</v>
      </c>
    </row>
    <row r="25" spans="1:16">
      <c r="B25" s="22" t="s">
        <v>55</v>
      </c>
      <c r="C25" s="48">
        <v>-1150.8753600014106</v>
      </c>
      <c r="D25" s="48">
        <v>-3190.4348431127246</v>
      </c>
      <c r="E25" s="47">
        <v>-653.23199598419706</v>
      </c>
      <c r="F25" s="48">
        <v>-4542.4517359650217</v>
      </c>
      <c r="G25" s="48">
        <v>-344.28517543589248</v>
      </c>
      <c r="H25" s="48">
        <v>-371.11785828606787</v>
      </c>
      <c r="I25" s="49">
        <v>-233.53661838100379</v>
      </c>
      <c r="K25" s="49">
        <v>-9536.993935063354</v>
      </c>
    </row>
    <row r="26" spans="1:16" ht="12.75" thickBot="1">
      <c r="B26" s="50" t="s">
        <v>48</v>
      </c>
      <c r="C26" s="52">
        <f t="shared" ref="C26" si="12">C24+C25</f>
        <v>80842.847248836406</v>
      </c>
      <c r="D26" s="52">
        <f t="shared" ref="D26:I26" si="13">D24+D25</f>
        <v>107444.75600645509</v>
      </c>
      <c r="E26" s="51">
        <f t="shared" si="13"/>
        <v>87259.515772393657</v>
      </c>
      <c r="F26" s="52">
        <f t="shared" si="13"/>
        <v>81700.403952443376</v>
      </c>
      <c r="G26" s="52">
        <f t="shared" si="13"/>
        <v>90020.878033144312</v>
      </c>
      <c r="H26" s="52">
        <f t="shared" si="13"/>
        <v>94785.21083826125</v>
      </c>
      <c r="I26" s="53">
        <f t="shared" si="13"/>
        <v>88632.380554161005</v>
      </c>
      <c r="K26" s="53">
        <f t="shared" ref="K26" si="14">K24+K25</f>
        <v>357247.52298012853</v>
      </c>
    </row>
    <row r="27" spans="1:16">
      <c r="A27" s="14"/>
      <c r="B27" s="22" t="s">
        <v>49</v>
      </c>
      <c r="C27" s="48">
        <v>-5055.8197026426105</v>
      </c>
      <c r="D27" s="48">
        <v>-5140.7995603241498</v>
      </c>
      <c r="E27" s="47">
        <v>-11173.102825779381</v>
      </c>
      <c r="F27" s="48">
        <v>-8235.4890734030923</v>
      </c>
      <c r="G27" s="48">
        <v>-7911.3979816367582</v>
      </c>
      <c r="H27" s="48">
        <v>-8199.0739818790753</v>
      </c>
      <c r="I27" s="49">
        <v>-8263.204444840263</v>
      </c>
      <c r="K27" s="49">
        <v>-29605.211162149233</v>
      </c>
    </row>
    <row r="28" spans="1:16">
      <c r="A28" s="14"/>
      <c r="B28" s="22" t="s">
        <v>50</v>
      </c>
      <c r="C28" s="48">
        <v>0</v>
      </c>
      <c r="D28" s="48">
        <v>0</v>
      </c>
      <c r="E28" s="47">
        <v>0</v>
      </c>
      <c r="F28" s="48">
        <v>0</v>
      </c>
      <c r="G28" s="48">
        <v>0</v>
      </c>
      <c r="H28" s="48">
        <v>0</v>
      </c>
      <c r="I28" s="49">
        <v>0</v>
      </c>
      <c r="K28" s="49">
        <v>0</v>
      </c>
    </row>
    <row r="29" spans="1:16">
      <c r="A29" s="14"/>
      <c r="B29" s="22" t="s">
        <v>122</v>
      </c>
      <c r="C29" s="48">
        <v>0</v>
      </c>
      <c r="D29" s="48">
        <v>0</v>
      </c>
      <c r="E29" s="47">
        <v>0</v>
      </c>
      <c r="F29" s="48">
        <v>0</v>
      </c>
      <c r="G29" s="48">
        <v>120.72372195117499</v>
      </c>
      <c r="H29" s="48">
        <v>0.12072372195117499</v>
      </c>
      <c r="I29" s="49">
        <v>0</v>
      </c>
      <c r="K29" s="49">
        <v>0</v>
      </c>
    </row>
    <row r="30" spans="1:16">
      <c r="A30" s="14"/>
      <c r="B30" s="22" t="s">
        <v>56</v>
      </c>
      <c r="C30" s="48">
        <v>-23500.102077306801</v>
      </c>
      <c r="D30" s="48">
        <v>-19740.319971117737</v>
      </c>
      <c r="E30" s="47">
        <v>-24926.245106141832</v>
      </c>
      <c r="F30" s="48">
        <v>-18756.169525946869</v>
      </c>
      <c r="G30" s="48">
        <v>-21049.722187457581</v>
      </c>
      <c r="H30" s="48">
        <v>-18989.154958803698</v>
      </c>
      <c r="I30" s="49">
        <v>-19477.305044141172</v>
      </c>
      <c r="K30" s="49">
        <v>-86922.836680513239</v>
      </c>
    </row>
    <row r="31" spans="1:16">
      <c r="A31" s="14"/>
      <c r="B31" s="22" t="s">
        <v>28</v>
      </c>
      <c r="C31" s="48">
        <v>3.8530582451854998</v>
      </c>
      <c r="D31" s="48">
        <v>-27.259923573322698</v>
      </c>
      <c r="E31" s="47">
        <v>-158.58559544482381</v>
      </c>
      <c r="F31" s="48">
        <v>-90.722663423038966</v>
      </c>
      <c r="G31" s="48">
        <v>-6.1830112025653596</v>
      </c>
      <c r="H31" s="48">
        <v>62.382255608531963</v>
      </c>
      <c r="I31" s="49">
        <v>-17.830897501006007</v>
      </c>
      <c r="K31" s="49">
        <v>-272.71512419599998</v>
      </c>
    </row>
    <row r="32" spans="1:16" ht="12.75" thickBot="1">
      <c r="A32" s="14"/>
      <c r="B32" s="50" t="s">
        <v>57</v>
      </c>
      <c r="C32" s="52">
        <f t="shared" ref="C32" si="15">SUM(C26:C31)</f>
        <v>52290.778527132185</v>
      </c>
      <c r="D32" s="52">
        <f t="shared" ref="D32:I32" si="16">SUM(D26:D31)</f>
        <v>82536.376551439898</v>
      </c>
      <c r="E32" s="51">
        <f t="shared" si="16"/>
        <v>51001.582245027617</v>
      </c>
      <c r="F32" s="52">
        <f t="shared" si="16"/>
        <v>54618.022689670375</v>
      </c>
      <c r="G32" s="52">
        <f t="shared" si="16"/>
        <v>61174.29857479858</v>
      </c>
      <c r="H32" s="52">
        <f t="shared" si="16"/>
        <v>67659.484876908959</v>
      </c>
      <c r="I32" s="53">
        <f t="shared" si="16"/>
        <v>60874.040167678562</v>
      </c>
      <c r="K32" s="53">
        <f t="shared" ref="K32" si="17">SUM(K26:K31)</f>
        <v>240446.7600132701</v>
      </c>
    </row>
    <row r="33" spans="1:11">
      <c r="A33" s="14"/>
      <c r="B33" s="54"/>
      <c r="C33" s="48"/>
      <c r="D33" s="48"/>
      <c r="E33" s="48"/>
      <c r="F33" s="48"/>
      <c r="G33" s="48"/>
      <c r="H33" s="48"/>
      <c r="I33" s="48"/>
      <c r="J33" s="54"/>
      <c r="K33" s="48"/>
    </row>
    <row r="34" spans="1:11">
      <c r="A34" s="14"/>
      <c r="B34" s="54"/>
      <c r="C34" s="55"/>
      <c r="D34" s="55"/>
      <c r="E34" s="55"/>
      <c r="F34" s="55"/>
      <c r="G34" s="55"/>
      <c r="H34" s="55"/>
      <c r="I34" s="55"/>
      <c r="J34" s="54"/>
      <c r="K34" s="55"/>
    </row>
    <row r="35" spans="1:11" ht="12.75" thickBot="1">
      <c r="B35" s="1" t="s">
        <v>141</v>
      </c>
    </row>
    <row r="36" spans="1:11" ht="12.75" thickBot="1">
      <c r="C36" s="121" t="s">
        <v>144</v>
      </c>
      <c r="D36" s="122"/>
      <c r="E36" s="122"/>
      <c r="F36" s="123"/>
      <c r="G36" s="121" t="s">
        <v>136</v>
      </c>
      <c r="H36" s="122"/>
      <c r="I36" s="123"/>
      <c r="J36" s="23"/>
      <c r="K36" s="117" t="s">
        <v>144</v>
      </c>
    </row>
    <row r="37" spans="1:11">
      <c r="B37" s="3" t="s">
        <v>89</v>
      </c>
      <c r="C37" s="26" t="str">
        <f t="shared" ref="C37:I38" si="18">C3</f>
        <v>Q1 2022</v>
      </c>
      <c r="D37" s="26" t="str">
        <f t="shared" si="18"/>
        <v>Q2 2022</v>
      </c>
      <c r="E37" s="26" t="str">
        <f t="shared" si="18"/>
        <v>Q3 2022</v>
      </c>
      <c r="F37" s="26" t="str">
        <f t="shared" si="18"/>
        <v>Q4 2022</v>
      </c>
      <c r="G37" s="26" t="str">
        <f t="shared" si="18"/>
        <v>Q1 2023</v>
      </c>
      <c r="H37" s="26" t="str">
        <f t="shared" si="18"/>
        <v>Q2 2023</v>
      </c>
      <c r="I37" s="5" t="str">
        <f t="shared" si="18"/>
        <v>Q3 2023</v>
      </c>
      <c r="K37" s="4" t="str">
        <f>K3</f>
        <v>FY 2022</v>
      </c>
    </row>
    <row r="38" spans="1:11">
      <c r="B38" s="37" t="str">
        <f>+B4</f>
        <v>Insurance revenue</v>
      </c>
      <c r="C38" s="39">
        <f t="shared" si="18"/>
        <v>359166.60588334122</v>
      </c>
      <c r="D38" s="39">
        <f t="shared" si="18"/>
        <v>373989.74925042252</v>
      </c>
      <c r="E38" s="38">
        <f t="shared" si="18"/>
        <v>403465.54072534782</v>
      </c>
      <c r="F38" s="39">
        <f t="shared" si="18"/>
        <v>379040.774134523</v>
      </c>
      <c r="G38" s="39">
        <f t="shared" si="18"/>
        <v>395345.21631744469</v>
      </c>
      <c r="H38" s="39">
        <f t="shared" ref="H38:I38" si="19">H4</f>
        <v>407767.34418121539</v>
      </c>
      <c r="I38" s="40">
        <f t="shared" si="19"/>
        <v>384698.70207237999</v>
      </c>
      <c r="K38" s="40">
        <f>K4</f>
        <v>1515662.6699936346</v>
      </c>
    </row>
    <row r="39" spans="1:11">
      <c r="B39" s="22" t="s">
        <v>115</v>
      </c>
      <c r="C39" s="48">
        <f t="shared" ref="C39:I39" si="20">C8-C62</f>
        <v>68793.211271834603</v>
      </c>
      <c r="D39" s="48">
        <f t="shared" si="20"/>
        <v>71566.25133225217</v>
      </c>
      <c r="E39" s="47">
        <f t="shared" si="20"/>
        <v>70057.886812954166</v>
      </c>
      <c r="F39" s="48">
        <f t="shared" si="20"/>
        <v>72950.088921685485</v>
      </c>
      <c r="G39" s="48">
        <f t="shared" si="20"/>
        <v>79788.667026481795</v>
      </c>
      <c r="H39" s="48">
        <f t="shared" si="20"/>
        <v>76762.334325688775</v>
      </c>
      <c r="I39" s="49">
        <f t="shared" si="20"/>
        <v>73421.563283249561</v>
      </c>
      <c r="K39" s="49">
        <f>K8-K62</f>
        <v>283367.43833872641</v>
      </c>
    </row>
    <row r="40" spans="1:11" ht="12.75" thickBot="1">
      <c r="B40" s="10" t="s">
        <v>54</v>
      </c>
      <c r="C40" s="12">
        <f t="shared" ref="C40" si="21">C38+C39</f>
        <v>427959.81715517584</v>
      </c>
      <c r="D40" s="12">
        <f t="shared" ref="D40:E40" si="22">D38+D39</f>
        <v>445556.00058267469</v>
      </c>
      <c r="E40" s="11">
        <f t="shared" si="22"/>
        <v>473523.42753830197</v>
      </c>
      <c r="F40" s="12">
        <f t="shared" ref="F40" si="23">F38+F39</f>
        <v>451990.86305620847</v>
      </c>
      <c r="G40" s="12">
        <f t="shared" ref="G40:H40" si="24">G38+G39</f>
        <v>475133.88334392651</v>
      </c>
      <c r="H40" s="12">
        <f t="shared" si="24"/>
        <v>484529.67850690417</v>
      </c>
      <c r="I40" s="20">
        <f t="shared" ref="I40" si="25">I38+I39</f>
        <v>458120.26535562956</v>
      </c>
      <c r="K40" s="20">
        <f t="shared" ref="K40" si="26">K38+K39</f>
        <v>1799030.1083323611</v>
      </c>
    </row>
    <row r="41" spans="1:11">
      <c r="A41" s="42"/>
      <c r="B41" s="37" t="s">
        <v>46</v>
      </c>
      <c r="C41" s="39">
        <f t="shared" ref="C41:H41" si="27">C10+C11</f>
        <v>-113257.4905666866</v>
      </c>
      <c r="D41" s="39">
        <f t="shared" si="27"/>
        <v>-121299.67933707866</v>
      </c>
      <c r="E41" s="38">
        <f t="shared" si="27"/>
        <v>-168680.81029284027</v>
      </c>
      <c r="F41" s="39">
        <f t="shared" si="27"/>
        <v>-134451.50583854623</v>
      </c>
      <c r="G41" s="39">
        <f t="shared" si="27"/>
        <v>-161079.36011609194</v>
      </c>
      <c r="H41" s="39">
        <f t="shared" si="27"/>
        <v>-155364.54409514565</v>
      </c>
      <c r="I41" s="40">
        <f t="shared" ref="I41" si="28">I10+I11</f>
        <v>-144420.95220680936</v>
      </c>
      <c r="K41" s="40">
        <f>K10+K11</f>
        <v>-537689.48603515176</v>
      </c>
    </row>
    <row r="42" spans="1:11">
      <c r="B42" s="22" t="s">
        <v>116</v>
      </c>
      <c r="C42" s="48">
        <f t="shared" ref="C42:I42" si="29">C17-C63</f>
        <v>-180150.83849536336</v>
      </c>
      <c r="D42" s="48">
        <f t="shared" si="29"/>
        <v>-184020.07175007067</v>
      </c>
      <c r="E42" s="47">
        <f t="shared" si="29"/>
        <v>-202728.88329990298</v>
      </c>
      <c r="F42" s="48">
        <f t="shared" si="29"/>
        <v>-207476.12603344041</v>
      </c>
      <c r="G42" s="48">
        <f t="shared" si="29"/>
        <v>-197367.95381605078</v>
      </c>
      <c r="H42" s="48">
        <f t="shared" si="29"/>
        <v>-199402.29839025304</v>
      </c>
      <c r="I42" s="49">
        <f t="shared" si="29"/>
        <v>-199475.40681750575</v>
      </c>
      <c r="K42" s="49">
        <f>K17-K63</f>
        <v>-774375.91957877751</v>
      </c>
    </row>
    <row r="43" spans="1:11">
      <c r="A43" s="24"/>
      <c r="B43" s="37" t="s">
        <v>44</v>
      </c>
      <c r="C43" s="39">
        <f t="shared" ref="C43" si="30">C18</f>
        <v>221.13978569217213</v>
      </c>
      <c r="D43" s="39">
        <f t="shared" ref="D43:E43" si="31">D18</f>
        <v>-66.331500084435163</v>
      </c>
      <c r="E43" s="38">
        <f t="shared" si="31"/>
        <v>-334.07792023587615</v>
      </c>
      <c r="F43" s="39">
        <f t="shared" ref="F43" si="32">F18</f>
        <v>487.67623091567827</v>
      </c>
      <c r="G43" s="39">
        <f t="shared" ref="G43:H43" si="33">G18</f>
        <v>-60.492787220779633</v>
      </c>
      <c r="H43" s="39">
        <f t="shared" si="33"/>
        <v>-158.26670904558787</v>
      </c>
      <c r="I43" s="40">
        <f t="shared" ref="I43" si="34">I18</f>
        <v>10.797637221273618</v>
      </c>
      <c r="K43" s="40">
        <f>K18</f>
        <v>308.40659628753912</v>
      </c>
    </row>
    <row r="44" spans="1:11" ht="12.75" thickBot="1">
      <c r="A44" s="42"/>
      <c r="B44" s="43" t="s">
        <v>52</v>
      </c>
      <c r="C44" s="45">
        <f t="shared" ref="C44" si="35">SUM(C40:C43)</f>
        <v>134772.62787881805</v>
      </c>
      <c r="D44" s="45">
        <f t="shared" ref="D44:E44" si="36">SUM(D40:D43)</f>
        <v>140169.91799544095</v>
      </c>
      <c r="E44" s="44">
        <f t="shared" si="36"/>
        <v>101779.65602532281</v>
      </c>
      <c r="F44" s="45">
        <f t="shared" ref="F44" si="37">SUM(F40:F43)</f>
        <v>110550.90741513754</v>
      </c>
      <c r="G44" s="45">
        <f t="shared" ref="G44:H44" si="38">SUM(G40:G43)</f>
        <v>116626.07662456305</v>
      </c>
      <c r="H44" s="45">
        <f t="shared" si="38"/>
        <v>129604.56931245988</v>
      </c>
      <c r="I44" s="46">
        <f t="shared" ref="I44" si="39">SUM(I40:I43)</f>
        <v>114234.70396853572</v>
      </c>
      <c r="K44" s="46">
        <f t="shared" ref="K44" si="40">SUM(K40:K43)</f>
        <v>487273.10931471927</v>
      </c>
    </row>
    <row r="45" spans="1:11">
      <c r="B45" s="37" t="s">
        <v>62</v>
      </c>
      <c r="C45" s="39">
        <f t="shared" ref="C45" si="41">C20</f>
        <v>-52510.952377928123</v>
      </c>
      <c r="D45" s="39">
        <f t="shared" ref="D45:E45" si="42">D20</f>
        <v>-30656.185684888078</v>
      </c>
      <c r="E45" s="38">
        <f t="shared" si="42"/>
        <v>-16897.954132833227</v>
      </c>
      <c r="F45" s="39">
        <f t="shared" ref="F45" si="43">F20</f>
        <v>-38574.633583165676</v>
      </c>
      <c r="G45" s="39">
        <f t="shared" ref="G45:H45" si="44">G20</f>
        <v>-21290.253064009434</v>
      </c>
      <c r="H45" s="39">
        <f t="shared" si="44"/>
        <v>-26128.377191600142</v>
      </c>
      <c r="I45" s="40">
        <f t="shared" ref="I45" si="45">I20</f>
        <v>-23042.544671121854</v>
      </c>
      <c r="K45" s="40">
        <f>K20</f>
        <v>-138639.7257788151</v>
      </c>
    </row>
    <row r="46" spans="1:11" ht="12.75" thickBot="1">
      <c r="B46" s="43" t="s">
        <v>53</v>
      </c>
      <c r="C46" s="45">
        <f t="shared" ref="C46" si="46">C44+C45</f>
        <v>82261.67550088992</v>
      </c>
      <c r="D46" s="45">
        <f t="shared" ref="D46:E46" si="47">D44+D45</f>
        <v>109513.73231055288</v>
      </c>
      <c r="E46" s="44">
        <f t="shared" si="47"/>
        <v>84881.701892489582</v>
      </c>
      <c r="F46" s="45">
        <f t="shared" ref="F46" si="48">F44+F45</f>
        <v>71976.273831971863</v>
      </c>
      <c r="G46" s="45">
        <f t="shared" ref="G46:H46" si="49">G44+G45</f>
        <v>95335.823560553617</v>
      </c>
      <c r="H46" s="45">
        <f t="shared" si="49"/>
        <v>103476.19212085973</v>
      </c>
      <c r="I46" s="46">
        <f t="shared" ref="I46" si="50">I44+I45</f>
        <v>91192.159297413862</v>
      </c>
      <c r="K46" s="46">
        <f t="shared" ref="K46" si="51">K44+K45</f>
        <v>348633.38353590417</v>
      </c>
    </row>
    <row r="47" spans="1:11">
      <c r="B47" s="37" t="s">
        <v>45</v>
      </c>
      <c r="C47" s="39">
        <f t="shared" ref="C47:C48" si="52">C22</f>
        <v>11260.834628142245</v>
      </c>
      <c r="D47" s="39">
        <f t="shared" ref="D47:E48" si="53">D22</f>
        <v>11524.78929388088</v>
      </c>
      <c r="E47" s="38">
        <f t="shared" si="53"/>
        <v>13546.228469745412</v>
      </c>
      <c r="F47" s="39">
        <f t="shared" ref="F47:F48" si="54">F22</f>
        <v>-629.64138998708222</v>
      </c>
      <c r="G47" s="39">
        <f t="shared" ref="G47:H47" si="55">G22</f>
        <v>-2609.8506752846415</v>
      </c>
      <c r="H47" s="39">
        <f t="shared" si="55"/>
        <v>4026.2487579513363</v>
      </c>
      <c r="I47" s="40">
        <f t="shared" ref="I47" si="56">I22</f>
        <v>13047.343559661633</v>
      </c>
      <c r="K47" s="40">
        <f>K22</f>
        <v>35702.211001781456</v>
      </c>
    </row>
    <row r="48" spans="1:11">
      <c r="B48" s="22" t="s">
        <v>146</v>
      </c>
      <c r="C48" s="39">
        <f t="shared" si="52"/>
        <v>-11528.787520194306</v>
      </c>
      <c r="D48" s="39">
        <f t="shared" si="53"/>
        <v>-10403.33075486594</v>
      </c>
      <c r="E48" s="38">
        <f t="shared" si="53"/>
        <v>-10515.182593857207</v>
      </c>
      <c r="F48" s="39">
        <f t="shared" si="54"/>
        <v>14896.22324642364</v>
      </c>
      <c r="G48" s="39">
        <f t="shared" ref="G48:H48" si="57">G23</f>
        <v>-2360.8096766886374</v>
      </c>
      <c r="H48" s="39">
        <f t="shared" si="57"/>
        <v>-12346.112182263783</v>
      </c>
      <c r="I48" s="49">
        <f t="shared" ref="I48" si="58">I23</f>
        <v>-15373.585684533493</v>
      </c>
      <c r="K48" s="49">
        <f>K23</f>
        <v>-17551.077622493813</v>
      </c>
    </row>
    <row r="49" spans="2:11" ht="12.75" thickBot="1">
      <c r="B49" s="50" t="s">
        <v>47</v>
      </c>
      <c r="C49" s="52">
        <f>C46+C47+C48</f>
        <v>81993.722608837852</v>
      </c>
      <c r="D49" s="52">
        <f t="shared" ref="D49:G49" si="59">D46+D47+D48</f>
        <v>110635.19084956782</v>
      </c>
      <c r="E49" s="51">
        <f t="shared" si="59"/>
        <v>87912.747768377798</v>
      </c>
      <c r="F49" s="52">
        <f t="shared" si="59"/>
        <v>86242.855688408425</v>
      </c>
      <c r="G49" s="52">
        <f t="shared" si="59"/>
        <v>90365.163208580343</v>
      </c>
      <c r="H49" s="52">
        <f t="shared" ref="H49:I49" si="60">H46+H47+H48</f>
        <v>95156.328696547294</v>
      </c>
      <c r="I49" s="53">
        <f t="shared" si="60"/>
        <v>88865.917172542002</v>
      </c>
      <c r="K49" s="53">
        <f>K46+K47+K48</f>
        <v>366784.51691519184</v>
      </c>
    </row>
    <row r="50" spans="2:11">
      <c r="B50" s="22" t="s">
        <v>55</v>
      </c>
      <c r="C50" s="48">
        <f t="shared" ref="C50" si="61">C25</f>
        <v>-1150.8753600014106</v>
      </c>
      <c r="D50" s="48">
        <f t="shared" ref="D50:E50" si="62">D25</f>
        <v>-3190.4348431127246</v>
      </c>
      <c r="E50" s="47">
        <f t="shared" si="62"/>
        <v>-653.23199598419706</v>
      </c>
      <c r="F50" s="48">
        <f t="shared" ref="F50" si="63">F25</f>
        <v>-4542.4517359650217</v>
      </c>
      <c r="G50" s="48">
        <f t="shared" ref="G50:H50" si="64">G25</f>
        <v>-344.28517543589248</v>
      </c>
      <c r="H50" s="48">
        <f t="shared" si="64"/>
        <v>-371.11785828606787</v>
      </c>
      <c r="I50" s="49">
        <f t="shared" ref="I50" si="65">I25</f>
        <v>-233.53661838100379</v>
      </c>
      <c r="K50" s="49">
        <f>K25</f>
        <v>-9536.993935063354</v>
      </c>
    </row>
    <row r="51" spans="2:11" ht="12.75" thickBot="1">
      <c r="B51" s="50" t="s">
        <v>48</v>
      </c>
      <c r="C51" s="52">
        <f t="shared" ref="C51" si="66">C49+C50</f>
        <v>80842.847248836435</v>
      </c>
      <c r="D51" s="52">
        <f t="shared" ref="D51:E51" si="67">D49+D50</f>
        <v>107444.75600645509</v>
      </c>
      <c r="E51" s="51">
        <f t="shared" si="67"/>
        <v>87259.515772393599</v>
      </c>
      <c r="F51" s="52">
        <f t="shared" ref="F51" si="68">F49+F50</f>
        <v>81700.403952443405</v>
      </c>
      <c r="G51" s="52">
        <f t="shared" ref="G51:H51" si="69">G49+G50</f>
        <v>90020.878033144458</v>
      </c>
      <c r="H51" s="52">
        <f t="shared" si="69"/>
        <v>94785.21083826122</v>
      </c>
      <c r="I51" s="53">
        <f t="shared" ref="I51" si="70">I49+I50</f>
        <v>88632.380554161005</v>
      </c>
      <c r="K51" s="53">
        <f t="shared" ref="K51" si="71">K49+K50</f>
        <v>357247.52298012847</v>
      </c>
    </row>
    <row r="52" spans="2:11">
      <c r="B52" s="22" t="s">
        <v>49</v>
      </c>
      <c r="C52" s="48">
        <f t="shared" ref="C52" si="72">C27</f>
        <v>-5055.8197026426105</v>
      </c>
      <c r="D52" s="48">
        <f t="shared" ref="D52:E52" si="73">D27</f>
        <v>-5140.7995603241498</v>
      </c>
      <c r="E52" s="47">
        <f t="shared" si="73"/>
        <v>-11173.102825779381</v>
      </c>
      <c r="F52" s="48">
        <f t="shared" ref="F52" si="74">F27</f>
        <v>-8235.4890734030923</v>
      </c>
      <c r="G52" s="48">
        <f t="shared" ref="G52:H52" si="75">G27</f>
        <v>-7911.3979816367582</v>
      </c>
      <c r="H52" s="48">
        <f t="shared" si="75"/>
        <v>-8199.0739818790753</v>
      </c>
      <c r="I52" s="49">
        <f t="shared" ref="I52" si="76">I27</f>
        <v>-8263.204444840263</v>
      </c>
      <c r="K52" s="49">
        <f>K27</f>
        <v>-29605.211162149233</v>
      </c>
    </row>
    <row r="53" spans="2:11">
      <c r="B53" s="22" t="s">
        <v>50</v>
      </c>
      <c r="C53" s="48">
        <f t="shared" ref="C53" si="77">C28</f>
        <v>0</v>
      </c>
      <c r="D53" s="48">
        <f t="shared" ref="D53:E53" si="78">D28</f>
        <v>0</v>
      </c>
      <c r="E53" s="47">
        <f t="shared" si="78"/>
        <v>0</v>
      </c>
      <c r="F53" s="48">
        <f t="shared" ref="F53" si="79">F28</f>
        <v>0</v>
      </c>
      <c r="G53" s="48">
        <f t="shared" ref="G53:H53" si="80">G28</f>
        <v>0</v>
      </c>
      <c r="H53" s="48">
        <f t="shared" si="80"/>
        <v>0</v>
      </c>
      <c r="I53" s="49">
        <f t="shared" ref="I53" si="81">I28</f>
        <v>0</v>
      </c>
      <c r="K53" s="49">
        <f>K28</f>
        <v>0</v>
      </c>
    </row>
    <row r="54" spans="2:11">
      <c r="B54" s="22" t="s">
        <v>122</v>
      </c>
      <c r="C54" s="48">
        <f t="shared" ref="C54" si="82">C29</f>
        <v>0</v>
      </c>
      <c r="D54" s="48">
        <f t="shared" ref="D54:E54" si="83">D29</f>
        <v>0</v>
      </c>
      <c r="E54" s="47">
        <f t="shared" si="83"/>
        <v>0</v>
      </c>
      <c r="F54" s="48">
        <f t="shared" ref="F54" si="84">F29</f>
        <v>0</v>
      </c>
      <c r="G54" s="48">
        <f t="shared" ref="G54:H54" si="85">G29</f>
        <v>120.72372195117499</v>
      </c>
      <c r="H54" s="48">
        <f t="shared" si="85"/>
        <v>0.12072372195117499</v>
      </c>
      <c r="I54" s="49">
        <f t="shared" ref="I54" si="86">I29</f>
        <v>0</v>
      </c>
      <c r="K54" s="49">
        <f>+K29</f>
        <v>0</v>
      </c>
    </row>
    <row r="55" spans="2:11">
      <c r="B55" s="22" t="s">
        <v>56</v>
      </c>
      <c r="C55" s="48">
        <f t="shared" ref="C55:I55" si="87">C30-C66</f>
        <v>-23500.102077306801</v>
      </c>
      <c r="D55" s="48">
        <f t="shared" si="87"/>
        <v>-19740.319971117737</v>
      </c>
      <c r="E55" s="47">
        <f t="shared" si="87"/>
        <v>-24926.245106141832</v>
      </c>
      <c r="F55" s="48">
        <f t="shared" si="87"/>
        <v>-18756.169525946869</v>
      </c>
      <c r="G55" s="48">
        <f t="shared" si="87"/>
        <v>-21049.722187457581</v>
      </c>
      <c r="H55" s="48">
        <f t="shared" si="87"/>
        <v>-18989.154958803698</v>
      </c>
      <c r="I55" s="49">
        <f t="shared" si="87"/>
        <v>-19477.305044141172</v>
      </c>
      <c r="K55" s="49">
        <f>K30-K66</f>
        <v>-86922.836680513239</v>
      </c>
    </row>
    <row r="56" spans="2:11">
      <c r="B56" s="22" t="s">
        <v>28</v>
      </c>
      <c r="C56" s="48">
        <f t="shared" ref="C56" si="88">C31</f>
        <v>3.8530582451854998</v>
      </c>
      <c r="D56" s="48">
        <f t="shared" ref="D56:E56" si="89">D31</f>
        <v>-27.259923573322698</v>
      </c>
      <c r="E56" s="47">
        <f t="shared" si="89"/>
        <v>-158.58559544482381</v>
      </c>
      <c r="F56" s="48">
        <f t="shared" ref="F56" si="90">F31</f>
        <v>-90.722663423038966</v>
      </c>
      <c r="G56" s="48">
        <f t="shared" ref="G56:H56" si="91">G31</f>
        <v>-6.1830112025653596</v>
      </c>
      <c r="H56" s="48">
        <f t="shared" si="91"/>
        <v>62.382255608531963</v>
      </c>
      <c r="I56" s="49">
        <f t="shared" ref="I56" si="92">I31</f>
        <v>-17.830897501006007</v>
      </c>
      <c r="K56" s="49">
        <f>K31</f>
        <v>-272.71512419599998</v>
      </c>
    </row>
    <row r="57" spans="2:11" ht="12.75" thickBot="1">
      <c r="B57" s="50" t="s">
        <v>57</v>
      </c>
      <c r="C57" s="52">
        <f t="shared" ref="C57" si="93">SUM(C51:C56)</f>
        <v>52290.778527132214</v>
      </c>
      <c r="D57" s="52">
        <f t="shared" ref="D57:E57" si="94">SUM(D51:D56)</f>
        <v>82536.376551439898</v>
      </c>
      <c r="E57" s="51">
        <f t="shared" si="94"/>
        <v>51001.582245027559</v>
      </c>
      <c r="F57" s="52">
        <f t="shared" ref="F57" si="95">SUM(F51:F56)</f>
        <v>54618.022689670404</v>
      </c>
      <c r="G57" s="52">
        <f t="shared" ref="G57:H57" si="96">SUM(G51:G56)</f>
        <v>61174.298574798726</v>
      </c>
      <c r="H57" s="52">
        <f t="shared" si="96"/>
        <v>67659.484876908929</v>
      </c>
      <c r="I57" s="53">
        <f t="shared" ref="I57" si="97">SUM(I51:I56)</f>
        <v>60874.040167678562</v>
      </c>
      <c r="K57" s="53">
        <f t="shared" ref="K57" si="98">SUM(K51:K56)</f>
        <v>240446.76001327005</v>
      </c>
    </row>
    <row r="59" spans="2:11" hidden="1">
      <c r="B59" s="1" t="s">
        <v>90</v>
      </c>
      <c r="C59" s="56"/>
      <c r="D59" s="56"/>
      <c r="E59" s="56"/>
      <c r="F59" s="56"/>
      <c r="G59" s="56"/>
      <c r="H59" s="56"/>
      <c r="I59" s="56"/>
    </row>
    <row r="60" spans="2:11" ht="12.75" hidden="1" customHeight="1">
      <c r="B60" s="1"/>
      <c r="C60" s="56"/>
      <c r="D60" s="56"/>
      <c r="E60" s="56"/>
      <c r="F60" s="56"/>
      <c r="G60" s="56"/>
      <c r="H60" s="56"/>
      <c r="I60" s="56"/>
    </row>
    <row r="61" spans="2:11" hidden="1">
      <c r="B61" s="3" t="s">
        <v>89</v>
      </c>
      <c r="C61" s="4" t="str">
        <f>C3</f>
        <v>Q1 2022</v>
      </c>
      <c r="D61" s="4" t="str">
        <f>D3</f>
        <v>Q2 2022</v>
      </c>
      <c r="E61" s="4" t="str">
        <f>E3</f>
        <v>Q3 2022</v>
      </c>
      <c r="F61" s="5" t="str">
        <f>F3</f>
        <v>Q4 2022</v>
      </c>
      <c r="G61" s="5"/>
      <c r="H61" s="5"/>
      <c r="I61" s="5"/>
      <c r="K61" s="4" t="str">
        <f>K3</f>
        <v>FY 2022</v>
      </c>
    </row>
    <row r="62" spans="2:11" hidden="1">
      <c r="B62" s="6" t="s">
        <v>85</v>
      </c>
      <c r="C62" s="8">
        <v>0</v>
      </c>
      <c r="D62" s="8">
        <v>0</v>
      </c>
      <c r="E62" s="8">
        <v>0</v>
      </c>
      <c r="F62" s="19">
        <v>0</v>
      </c>
      <c r="G62" s="57"/>
      <c r="H62" s="57"/>
      <c r="I62" s="57"/>
      <c r="K62" s="8">
        <v>0</v>
      </c>
    </row>
    <row r="63" spans="2:11" hidden="1">
      <c r="B63" s="9" t="s">
        <v>86</v>
      </c>
      <c r="C63" s="58">
        <v>0</v>
      </c>
      <c r="D63" s="58">
        <v>0</v>
      </c>
      <c r="E63" s="58">
        <v>0</v>
      </c>
      <c r="F63" s="59">
        <v>0</v>
      </c>
      <c r="G63" s="57"/>
      <c r="H63" s="57"/>
      <c r="I63" s="57"/>
      <c r="K63" s="58">
        <v>0</v>
      </c>
    </row>
    <row r="64" spans="2:11" ht="12.75" hidden="1" thickBot="1">
      <c r="B64" s="43" t="s">
        <v>95</v>
      </c>
      <c r="C64" s="45">
        <f t="shared" ref="C64" si="99">C62+C63</f>
        <v>0</v>
      </c>
      <c r="D64" s="45">
        <f t="shared" ref="D64:E64" si="100">D62+D63</f>
        <v>0</v>
      </c>
      <c r="E64" s="45">
        <f t="shared" si="100"/>
        <v>0</v>
      </c>
      <c r="F64" s="46">
        <f t="shared" ref="F64" si="101">F62+F63</f>
        <v>0</v>
      </c>
      <c r="G64" s="60"/>
      <c r="H64" s="60"/>
      <c r="I64" s="60"/>
      <c r="K64" s="45">
        <v>0</v>
      </c>
    </row>
    <row r="65" spans="2:9" hidden="1">
      <c r="B65" s="61" t="s">
        <v>87</v>
      </c>
      <c r="C65" s="56"/>
      <c r="D65" s="56"/>
      <c r="E65" s="56"/>
      <c r="F65" s="56"/>
      <c r="G65" s="56"/>
      <c r="H65" s="56"/>
      <c r="I65" s="56"/>
    </row>
    <row r="66" spans="2:9" hidden="1">
      <c r="B66" s="9" t="s">
        <v>88</v>
      </c>
      <c r="C66" s="56"/>
      <c r="D66" s="56"/>
      <c r="E66" s="56"/>
      <c r="F66" s="56"/>
      <c r="G66" s="56"/>
      <c r="H66" s="56"/>
      <c r="I66" s="56"/>
    </row>
    <row r="67" spans="2:9" ht="12.75" hidden="1" thickBot="1">
      <c r="B67" s="50" t="s">
        <v>96</v>
      </c>
      <c r="C67" s="56"/>
      <c r="D67" s="56"/>
      <c r="E67" s="56"/>
      <c r="F67" s="56"/>
      <c r="G67" s="56"/>
      <c r="H67" s="56"/>
      <c r="I67" s="56"/>
    </row>
    <row r="68" spans="2:9" hidden="1">
      <c r="C68" s="56"/>
      <c r="D68" s="56"/>
      <c r="E68" s="56"/>
      <c r="F68" s="56"/>
      <c r="G68" s="56"/>
      <c r="H68" s="56"/>
      <c r="I68" s="56"/>
    </row>
    <row r="69" spans="2:9">
      <c r="C69" s="56"/>
      <c r="D69" s="56"/>
      <c r="E69" s="56"/>
      <c r="F69" s="56"/>
      <c r="G69" s="56"/>
      <c r="H69" s="56"/>
      <c r="I69" s="56"/>
    </row>
    <row r="70" spans="2:9" s="62" customFormat="1">
      <c r="C70" s="63"/>
      <c r="D70" s="63"/>
      <c r="E70" s="63"/>
      <c r="F70" s="63"/>
      <c r="G70" s="63"/>
      <c r="H70" s="63"/>
      <c r="I70" s="63"/>
    </row>
  </sheetData>
  <mergeCells count="4">
    <mergeCell ref="C2:F2"/>
    <mergeCell ref="C36:F36"/>
    <mergeCell ref="G2:I2"/>
    <mergeCell ref="G36:I36"/>
  </mergeCells>
  <conditionalFormatting sqref="I4:I32">
    <cfRule type="containsBlanks" dxfId="12" priority="1">
      <formula>LEN(TRIM(I4))=0</formula>
    </cfRule>
  </conditionalFormatting>
  <conditionalFormatting sqref="I38:I57">
    <cfRule type="containsBlanks" dxfId="11" priority="18">
      <formula>LEN(TRIM(I38))=0</formula>
    </cfRule>
  </conditionalFormatting>
  <conditionalFormatting sqref="K4:K32">
    <cfRule type="containsBlanks" dxfId="10" priority="35">
      <formula>LEN(TRIM(K4))=0</formula>
    </cfRule>
  </conditionalFormatting>
  <conditionalFormatting sqref="K38:K57">
    <cfRule type="containsBlanks" dxfId="9" priority="39">
      <formula>LEN(TRIM(K38))=0</formula>
    </cfRule>
  </conditionalFormatting>
  <pageMargins left="0.7" right="0.7" top="0.75" bottom="0.75" header="0.3" footer="0.3"/>
  <pageSetup paperSize="8" scale="70" orientation="landscape" r:id="rId1"/>
  <customProperties>
    <customPr name="EpmWorksheetKeyString_GUID" r:id="rId2"/>
    <customPr name="layoutContexts" r:id="rId3"/>
    <customPr name="pages" r:id="rId4"/>
    <customPr name="SaveUndoMode" r:id="rId5"/>
    <customPr name="screen" r:id="rId6"/>
  </customProperties>
  <ignoredErrors>
    <ignoredError sqref="L33:L37 L24:L32 L58:L71 L49:L57 C65:C151 J65:J151 L12:L13 L8:L10 D57:E67 J15:J16 C8:F9 C30:F35 C37:F43 J8:K9 J30:K35 C27:F27 C25:F25 K25 K27 L15:L16 L38:L47 L17:L21 L22 J37:K40 J36 J14 K19:K21 J17:J21 C18:F21 C17:F17 C23:F23 C24:F24 K24 C22:F22 K22 K16:K18 J23:K23 J11:K13 J10 J43:K43 J41 J42 L72:L151 G20 G21:H21 G18 G8 G22 G24:H24 G19:H19 G23 G17:H17 G9:I9 H18:I18 I17 G25:I34 H23:I23 H20:I20 I19 I24 H22:I22 H8:I8 I21 I10:I16" formulaRange="1"/>
    <ignoredError sqref="C57 C59:C64 J57:J64 J25:J29 K26 K28:K29 C26:F26 C28:F29 C47:F47 J44:K47 D54:E56 C50:F52 J50:K52 C53:E53 J53:J56 C54:C56 C44:E46 F44:F46 J22 J24" formula="1" formulaRange="1"/>
    <ignoredError sqref="J49:K49 F53:H56 K53:K56 G50:H52 G44:H46 C49:H49 I44:I5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showGridLines="0" tabSelected="1" zoomScaleNormal="100" workbookViewId="0">
      <pane xSplit="3" ySplit="3" topLeftCell="D4" activePane="bottomRight" state="frozen"/>
      <selection activeCell="B16" sqref="B16"/>
      <selection pane="topRight" activeCell="B16" sqref="B16"/>
      <selection pane="bottomLeft" activeCell="B16" sqref="B16"/>
      <selection pane="bottomRight"/>
    </sheetView>
  </sheetViews>
  <sheetFormatPr baseColWidth="10" defaultColWidth="11.42578125" defaultRowHeight="12"/>
  <cols>
    <col min="1" max="1" width="3" style="2" customWidth="1"/>
    <col min="2" max="2" width="61.5703125" style="2" customWidth="1"/>
    <col min="3" max="3" width="3.85546875" style="65" bestFit="1" customWidth="1"/>
    <col min="4" max="10" width="9.5703125" style="2" customWidth="1"/>
    <col min="11" max="11" width="3.140625" style="2" customWidth="1"/>
    <col min="12" max="12" width="16.140625" style="2" bestFit="1" customWidth="1"/>
    <col min="13" max="13" width="3.140625" style="2" customWidth="1"/>
    <col min="14" max="16384" width="11.42578125" style="2"/>
  </cols>
  <sheetData>
    <row r="1" spans="1:12" ht="12.75" thickBot="1">
      <c r="A1" s="14"/>
      <c r="B1" s="1" t="s">
        <v>140</v>
      </c>
      <c r="C1" s="64"/>
    </row>
    <row r="2" spans="1:12" ht="12.75" thickBot="1">
      <c r="A2" s="14"/>
      <c r="D2" s="121" t="s">
        <v>144</v>
      </c>
      <c r="E2" s="122"/>
      <c r="F2" s="122"/>
      <c r="G2" s="123"/>
      <c r="H2" s="121" t="s">
        <v>136</v>
      </c>
      <c r="I2" s="122"/>
      <c r="J2" s="123"/>
      <c r="L2" s="117" t="s">
        <v>144</v>
      </c>
    </row>
    <row r="3" spans="1:12">
      <c r="A3" s="14"/>
      <c r="B3" s="3" t="s">
        <v>51</v>
      </c>
      <c r="C3" s="66"/>
      <c r="D3" s="26" t="s">
        <v>131</v>
      </c>
      <c r="E3" s="26" t="s">
        <v>132</v>
      </c>
      <c r="F3" s="26" t="s">
        <v>133</v>
      </c>
      <c r="G3" s="26" t="s">
        <v>135</v>
      </c>
      <c r="H3" s="26" t="s">
        <v>145</v>
      </c>
      <c r="I3" s="26" t="s">
        <v>157</v>
      </c>
      <c r="J3" s="5" t="s">
        <v>164</v>
      </c>
      <c r="L3" s="26" t="s">
        <v>134</v>
      </c>
    </row>
    <row r="4" spans="1:12">
      <c r="A4" s="14"/>
      <c r="B4" s="35" t="str">
        <f>+'P&amp;L - Analytic view'!B38</f>
        <v>Insurance revenue</v>
      </c>
      <c r="C4" s="67" t="s">
        <v>73</v>
      </c>
      <c r="D4" s="17">
        <v>359166.60588334122</v>
      </c>
      <c r="E4" s="17">
        <v>373989.74925042252</v>
      </c>
      <c r="F4" s="16">
        <v>403465.54072534782</v>
      </c>
      <c r="G4" s="17">
        <v>379040.774134523</v>
      </c>
      <c r="H4" s="17">
        <f>+'P&amp;L - Analytic view'!G4</f>
        <v>395345.21631744469</v>
      </c>
      <c r="I4" s="17">
        <f>+'P&amp;L - Analytic view'!H4</f>
        <v>407767.34418121539</v>
      </c>
      <c r="J4" s="13">
        <f>+'P&amp;L - Analytic view'!I4</f>
        <v>384698.70207237999</v>
      </c>
      <c r="L4" s="13">
        <v>1515662.6699936346</v>
      </c>
    </row>
    <row r="5" spans="1:12">
      <c r="A5" s="14"/>
      <c r="B5" s="2" t="s">
        <v>63</v>
      </c>
      <c r="C5" s="68"/>
      <c r="D5" s="48">
        <v>-97918.649969820864</v>
      </c>
      <c r="E5" s="48">
        <v>-103788.79543839814</v>
      </c>
      <c r="F5" s="47">
        <v>-103632.47373217467</v>
      </c>
      <c r="G5" s="48">
        <v>-103472.52596259367</v>
      </c>
      <c r="H5" s="48">
        <v>-107789.43067310548</v>
      </c>
      <c r="I5" s="48">
        <v>-109953.28229595123</v>
      </c>
      <c r="J5" s="49">
        <v>-105883.62655460744</v>
      </c>
      <c r="L5" s="49">
        <v>-408812.44510298735</v>
      </c>
    </row>
    <row r="6" spans="1:12" ht="12.75" thickBot="1">
      <c r="A6" s="14"/>
      <c r="B6" s="10" t="s">
        <v>64</v>
      </c>
      <c r="C6" s="69" t="s">
        <v>74</v>
      </c>
      <c r="D6" s="12">
        <f t="shared" ref="D6:F6" si="0">D4+D5</f>
        <v>261247.95591352036</v>
      </c>
      <c r="E6" s="12">
        <f t="shared" si="0"/>
        <v>270200.95381202438</v>
      </c>
      <c r="F6" s="11">
        <f t="shared" si="0"/>
        <v>299833.06699317315</v>
      </c>
      <c r="G6" s="12">
        <f t="shared" ref="G6" si="1">G4+G5</f>
        <v>275568.24817192933</v>
      </c>
      <c r="H6" s="12">
        <f>+H5+H4</f>
        <v>287555.78564433922</v>
      </c>
      <c r="I6" s="12">
        <f>+I4+I5</f>
        <v>297814.06188526418</v>
      </c>
      <c r="J6" s="20">
        <f>+J4+J5</f>
        <v>278815.07551777258</v>
      </c>
      <c r="L6" s="20">
        <f>L4+L5</f>
        <v>1106850.2248906472</v>
      </c>
    </row>
    <row r="7" spans="1:12">
      <c r="A7" s="14"/>
      <c r="B7" s="54"/>
      <c r="C7" s="70"/>
      <c r="D7" s="71"/>
      <c r="E7" s="71"/>
      <c r="F7" s="71"/>
      <c r="G7" s="71"/>
      <c r="H7" s="71"/>
      <c r="I7" s="71"/>
      <c r="J7" s="71"/>
      <c r="L7" s="71"/>
    </row>
    <row r="8" spans="1:12">
      <c r="A8" s="14"/>
      <c r="B8" s="3" t="s">
        <v>51</v>
      </c>
      <c r="C8" s="66"/>
      <c r="D8" s="4" t="s">
        <v>131</v>
      </c>
      <c r="E8" s="4" t="s">
        <v>132</v>
      </c>
      <c r="F8" s="4" t="s">
        <v>133</v>
      </c>
      <c r="G8" s="4" t="s">
        <v>135</v>
      </c>
      <c r="H8" s="4" t="str">
        <f>H3</f>
        <v>Q1 2023</v>
      </c>
      <c r="I8" s="4" t="str">
        <f>I3</f>
        <v>Q2 2023</v>
      </c>
      <c r="J8" s="72" t="str">
        <f>J3</f>
        <v>Q3 2023</v>
      </c>
      <c r="L8" s="4" t="str">
        <f>L3</f>
        <v>FY 2022</v>
      </c>
    </row>
    <row r="9" spans="1:12">
      <c r="A9" s="14"/>
      <c r="B9" s="35" t="s">
        <v>46</v>
      </c>
      <c r="C9" s="67" t="s">
        <v>75</v>
      </c>
      <c r="D9" s="17">
        <v>-113004.31371336215</v>
      </c>
      <c r="E9" s="17">
        <v>-122996.439135628</v>
      </c>
      <c r="F9" s="16">
        <v>-169813.61065844566</v>
      </c>
      <c r="G9" s="17">
        <v>-134610.38316712968</v>
      </c>
      <c r="H9" s="17">
        <v>-161865.81284318474</v>
      </c>
      <c r="I9" s="17">
        <v>-155591.88798390183</v>
      </c>
      <c r="J9" s="13">
        <v>-144426.25833908713</v>
      </c>
      <c r="L9" s="13">
        <v>-540424.74667456548</v>
      </c>
    </row>
    <row r="10" spans="1:12">
      <c r="A10" s="14"/>
      <c r="B10" s="22" t="s">
        <v>137</v>
      </c>
      <c r="C10" s="68"/>
      <c r="D10" s="48">
        <v>-253.17685332444148</v>
      </c>
      <c r="E10" s="48">
        <v>1696.7597985493287</v>
      </c>
      <c r="F10" s="47">
        <v>1132.8003656054034</v>
      </c>
      <c r="G10" s="48">
        <v>158.87732858343315</v>
      </c>
      <c r="H10" s="48">
        <v>786.45272709280709</v>
      </c>
      <c r="I10" s="48">
        <v>227.34388875618481</v>
      </c>
      <c r="J10" s="49">
        <v>5.3061322777782607</v>
      </c>
      <c r="L10" s="49">
        <v>2735.2606394137238</v>
      </c>
    </row>
    <row r="11" spans="1:12">
      <c r="B11" s="2" t="s">
        <v>65</v>
      </c>
      <c r="C11" s="68"/>
      <c r="D11" s="48">
        <v>7934.0074342158732</v>
      </c>
      <c r="E11" s="48">
        <v>32682.055960736721</v>
      </c>
      <c r="F11" s="47">
        <v>40060.313291646817</v>
      </c>
      <c r="G11" s="48">
        <v>18636.123826926632</v>
      </c>
      <c r="H11" s="48">
        <v>44420.378323845915</v>
      </c>
      <c r="I11" s="48">
        <v>36301.08080961529</v>
      </c>
      <c r="J11" s="49">
        <v>32839.054430981356</v>
      </c>
      <c r="L11" s="49">
        <v>99312.500513526044</v>
      </c>
    </row>
    <row r="12" spans="1:12">
      <c r="B12" s="2" t="s">
        <v>138</v>
      </c>
      <c r="C12" s="68"/>
      <c r="D12" s="48">
        <v>83.091999999999999</v>
      </c>
      <c r="E12" s="48">
        <v>-413.67899999999997</v>
      </c>
      <c r="F12" s="47">
        <v>-271.678</v>
      </c>
      <c r="G12" s="48">
        <v>-6.0349999999999682</v>
      </c>
      <c r="H12" s="48">
        <v>-218.614</v>
      </c>
      <c r="I12" s="48">
        <v>-56.717999999999989</v>
      </c>
      <c r="J12" s="49">
        <v>0</v>
      </c>
      <c r="L12" s="49">
        <v>-608.29999999999995</v>
      </c>
    </row>
    <row r="13" spans="1:12" ht="12.75" thickBot="1">
      <c r="A13" s="14"/>
      <c r="B13" s="10" t="s">
        <v>66</v>
      </c>
      <c r="C13" s="73" t="s">
        <v>76</v>
      </c>
      <c r="D13" s="12">
        <f t="shared" ref="D13:J13" si="2">SUM(D9:D12)</f>
        <v>-105240.39113247072</v>
      </c>
      <c r="E13" s="12">
        <f t="shared" si="2"/>
        <v>-89031.302376341948</v>
      </c>
      <c r="F13" s="11">
        <f t="shared" si="2"/>
        <v>-128892.17500119345</v>
      </c>
      <c r="G13" s="12">
        <f t="shared" si="2"/>
        <v>-115821.4170116196</v>
      </c>
      <c r="H13" s="12">
        <f t="shared" si="2"/>
        <v>-116877.59579224602</v>
      </c>
      <c r="I13" s="12">
        <f t="shared" si="2"/>
        <v>-119120.18128553036</v>
      </c>
      <c r="J13" s="20">
        <f t="shared" si="2"/>
        <v>-111581.89777582801</v>
      </c>
      <c r="L13" s="20">
        <f>SUM(L9:L12)</f>
        <v>-438985.28552162572</v>
      </c>
    </row>
    <row r="14" spans="1:12">
      <c r="A14" s="14"/>
      <c r="B14" s="54"/>
      <c r="C14" s="70"/>
      <c r="D14" s="71"/>
      <c r="E14" s="71"/>
      <c r="F14" s="71"/>
      <c r="G14" s="71"/>
      <c r="H14" s="71"/>
      <c r="I14" s="71"/>
      <c r="J14" s="71"/>
      <c r="L14" s="71"/>
    </row>
    <row r="15" spans="1:12">
      <c r="A15" s="14"/>
      <c r="B15" s="3" t="s">
        <v>51</v>
      </c>
      <c r="C15" s="66"/>
      <c r="D15" s="4" t="s">
        <v>131</v>
      </c>
      <c r="E15" s="4" t="s">
        <v>132</v>
      </c>
      <c r="F15" s="4" t="s">
        <v>133</v>
      </c>
      <c r="G15" s="4" t="s">
        <v>135</v>
      </c>
      <c r="H15" s="4" t="str">
        <f>H8</f>
        <v>Q1 2023</v>
      </c>
      <c r="I15" s="4" t="str">
        <f>I8</f>
        <v>Q2 2023</v>
      </c>
      <c r="J15" s="72" t="str">
        <f>J8</f>
        <v>Q3 2023</v>
      </c>
      <c r="L15" s="4" t="str">
        <f>L8</f>
        <v>FY 2022</v>
      </c>
    </row>
    <row r="16" spans="1:12">
      <c r="B16" s="22" t="s">
        <v>116</v>
      </c>
      <c r="C16" s="68"/>
      <c r="D16" s="48">
        <v>-180150.83849536316</v>
      </c>
      <c r="E16" s="48">
        <v>-184020.0717500707</v>
      </c>
      <c r="F16" s="47">
        <v>-202728.88329990293</v>
      </c>
      <c r="G16" s="48">
        <v>-207476.12603344049</v>
      </c>
      <c r="H16" s="48">
        <v>-197367.95381605122</v>
      </c>
      <c r="I16" s="48">
        <v>-199402.29839025307</v>
      </c>
      <c r="J16" s="49">
        <v>-199475.40681750505</v>
      </c>
      <c r="L16" s="49">
        <v>-774375.91957877728</v>
      </c>
    </row>
    <row r="17" spans="1:12">
      <c r="B17" s="22" t="s">
        <v>58</v>
      </c>
      <c r="C17" s="68"/>
      <c r="D17" s="48">
        <v>1412.0344358980606</v>
      </c>
      <c r="E17" s="48">
        <v>1734.1119852429515</v>
      </c>
      <c r="F17" s="47">
        <v>5340.8806963560646</v>
      </c>
      <c r="G17" s="48">
        <v>1633.3419447030828</v>
      </c>
      <c r="H17" s="48">
        <v>1410.821724353857</v>
      </c>
      <c r="I17" s="48">
        <v>1317.3870664418673</v>
      </c>
      <c r="J17" s="49">
        <v>1264.3012492227431</v>
      </c>
      <c r="L17" s="49">
        <v>10120.36906220016</v>
      </c>
    </row>
    <row r="18" spans="1:12">
      <c r="B18" s="22" t="s">
        <v>115</v>
      </c>
      <c r="C18" s="68"/>
      <c r="D18" s="48">
        <v>68793.211271834603</v>
      </c>
      <c r="E18" s="48">
        <v>71566.25133225217</v>
      </c>
      <c r="F18" s="47">
        <v>70057.886812954166</v>
      </c>
      <c r="G18" s="48">
        <v>72950.088921685485</v>
      </c>
      <c r="H18" s="48">
        <v>79788.667026481795</v>
      </c>
      <c r="I18" s="48">
        <v>76762.334325688775</v>
      </c>
      <c r="J18" s="49">
        <f>+'P&amp;L - Analytic view'!I8</f>
        <v>73421.563283249561</v>
      </c>
      <c r="L18" s="49">
        <v>283367.43833872641</v>
      </c>
    </row>
    <row r="19" spans="1:12" ht="12.75" thickBot="1">
      <c r="B19" s="10" t="s">
        <v>117</v>
      </c>
      <c r="C19" s="69" t="s">
        <v>77</v>
      </c>
      <c r="D19" s="12">
        <f t="shared" ref="D19:F19" si="3">SUM(D16:D18)</f>
        <v>-109945.59278763049</v>
      </c>
      <c r="E19" s="12">
        <f t="shared" si="3"/>
        <v>-110719.70843257557</v>
      </c>
      <c r="F19" s="11">
        <f t="shared" si="3"/>
        <v>-127330.1157905927</v>
      </c>
      <c r="G19" s="12">
        <f t="shared" ref="G19" si="4">SUM(G16:G18)</f>
        <v>-132892.69516705192</v>
      </c>
      <c r="H19" s="12">
        <f>SUM(H16:H18)</f>
        <v>-116168.46506521557</v>
      </c>
      <c r="I19" s="12">
        <f>SUM(I16:I18)</f>
        <v>-121322.57699812241</v>
      </c>
      <c r="J19" s="20">
        <f>SUM(J16:J18)</f>
        <v>-124789.54228503274</v>
      </c>
      <c r="L19" s="20">
        <f>SUM(L16:L18)</f>
        <v>-480888.11217785068</v>
      </c>
    </row>
    <row r="20" spans="1:12">
      <c r="B20" s="2" t="s">
        <v>67</v>
      </c>
      <c r="C20" s="68"/>
      <c r="D20" s="48">
        <v>37390.598157676868</v>
      </c>
      <c r="E20" s="48">
        <v>40864.232792773342</v>
      </c>
      <c r="F20" s="47">
        <v>46945.884307694592</v>
      </c>
      <c r="G20" s="48">
        <v>46267.803552501457</v>
      </c>
      <c r="H20" s="48">
        <v>42297.413285250121</v>
      </c>
      <c r="I20" s="48">
        <v>47580.542294735831</v>
      </c>
      <c r="J20" s="49">
        <v>50002.027452504291</v>
      </c>
      <c r="L20" s="49">
        <v>171468.51881064626</v>
      </c>
    </row>
    <row r="21" spans="1:12" ht="12.75" thickBot="1">
      <c r="A21" s="14"/>
      <c r="B21" s="10" t="s">
        <v>118</v>
      </c>
      <c r="C21" s="69" t="s">
        <v>78</v>
      </c>
      <c r="D21" s="12">
        <f t="shared" ref="D21:F21" si="5">D19+D20</f>
        <v>-72554.994629953624</v>
      </c>
      <c r="E21" s="12">
        <f t="shared" si="5"/>
        <v>-69855.475639802229</v>
      </c>
      <c r="F21" s="11">
        <f t="shared" si="5"/>
        <v>-80384.231482898103</v>
      </c>
      <c r="G21" s="12">
        <f t="shared" ref="G21" si="6">G19+G20</f>
        <v>-86624.891614550463</v>
      </c>
      <c r="H21" s="12">
        <f>+H20+H19</f>
        <v>-73871.051779965448</v>
      </c>
      <c r="I21" s="12">
        <f>+I20+I19</f>
        <v>-73742.034703386584</v>
      </c>
      <c r="J21" s="20">
        <f>+J20+J19</f>
        <v>-74787.514832528454</v>
      </c>
      <c r="L21" s="20">
        <f>L19+L20</f>
        <v>-309419.59336720442</v>
      </c>
    </row>
    <row r="22" spans="1:12">
      <c r="B22" s="54"/>
      <c r="C22" s="70"/>
      <c r="D22" s="71"/>
      <c r="E22" s="71"/>
      <c r="F22" s="71"/>
      <c r="G22" s="71"/>
      <c r="H22" s="71"/>
      <c r="I22" s="71"/>
      <c r="J22" s="71"/>
      <c r="L22" s="71"/>
    </row>
    <row r="23" spans="1:12">
      <c r="B23" s="3" t="s">
        <v>51</v>
      </c>
      <c r="C23" s="66"/>
      <c r="D23" s="4" t="s">
        <v>131</v>
      </c>
      <c r="E23" s="4" t="s">
        <v>132</v>
      </c>
      <c r="F23" s="4" t="s">
        <v>133</v>
      </c>
      <c r="G23" s="4" t="s">
        <v>135</v>
      </c>
      <c r="H23" s="4" t="str">
        <f>H15</f>
        <v>Q1 2023</v>
      </c>
      <c r="I23" s="4" t="str">
        <f>I15</f>
        <v>Q2 2023</v>
      </c>
      <c r="J23" s="72" t="str">
        <f>J15</f>
        <v>Q3 2023</v>
      </c>
      <c r="L23" s="4" t="str">
        <f>L15</f>
        <v>FY 2022</v>
      </c>
    </row>
    <row r="24" spans="1:12">
      <c r="B24" s="74" t="s">
        <v>70</v>
      </c>
      <c r="C24" s="75"/>
      <c r="D24" s="77">
        <f t="shared" ref="D24:J24" si="7">-(D9+D10)/D4</f>
        <v>0.3153341338294493</v>
      </c>
      <c r="E24" s="77">
        <f t="shared" si="7"/>
        <v>0.32433958305059513</v>
      </c>
      <c r="F24" s="76">
        <f t="shared" si="7"/>
        <v>0.41807984391823638</v>
      </c>
      <c r="G24" s="77">
        <f t="shared" si="7"/>
        <v>0.35471515207181614</v>
      </c>
      <c r="H24" s="77">
        <f t="shared" si="7"/>
        <v>0.40743976015825206</v>
      </c>
      <c r="I24" s="77">
        <f t="shared" si="7"/>
        <v>0.38101271794364261</v>
      </c>
      <c r="J24" s="78">
        <f t="shared" si="7"/>
        <v>0.37541315171798256</v>
      </c>
      <c r="L24" s="78">
        <f>-(L9+L10)/L4</f>
        <v>0.35475537972932325</v>
      </c>
    </row>
    <row r="25" spans="1:12" ht="12.75" thickBot="1">
      <c r="B25" s="79" t="s">
        <v>71</v>
      </c>
      <c r="C25" s="80"/>
      <c r="D25" s="79">
        <f t="shared" ref="D25:J25" si="8">-D13/D6</f>
        <v>0.40283718494359411</v>
      </c>
      <c r="E25" s="79">
        <f t="shared" si="8"/>
        <v>0.32950032603615448</v>
      </c>
      <c r="F25" s="81">
        <f t="shared" si="8"/>
        <v>0.42987978708875418</v>
      </c>
      <c r="G25" s="79">
        <f t="shared" si="8"/>
        <v>0.42030029867358903</v>
      </c>
      <c r="H25" s="79">
        <f t="shared" si="8"/>
        <v>0.40645190125579672</v>
      </c>
      <c r="I25" s="79">
        <f t="shared" si="8"/>
        <v>0.39998172192225961</v>
      </c>
      <c r="J25" s="82">
        <f t="shared" si="8"/>
        <v>0.40020037499269084</v>
      </c>
      <c r="L25" s="82">
        <f>-L13/L6</f>
        <v>0.39660766709876749</v>
      </c>
    </row>
    <row r="26" spans="1:12">
      <c r="B26" s="37" t="s">
        <v>68</v>
      </c>
      <c r="C26" s="83"/>
      <c r="D26" s="85">
        <f t="shared" ref="D26:J26" si="9">-D19/D4</f>
        <v>0.30611307116714875</v>
      </c>
      <c r="E26" s="85">
        <f t="shared" si="9"/>
        <v>0.29605011542291754</v>
      </c>
      <c r="F26" s="84">
        <f t="shared" si="9"/>
        <v>0.3155910553393963</v>
      </c>
      <c r="G26" s="85">
        <f t="shared" si="9"/>
        <v>0.35060263759351601</v>
      </c>
      <c r="H26" s="85">
        <f t="shared" si="9"/>
        <v>0.29384057342921643</v>
      </c>
      <c r="I26" s="85">
        <f t="shared" si="9"/>
        <v>0.29752891870665737</v>
      </c>
      <c r="J26" s="86">
        <f t="shared" si="9"/>
        <v>0.32438254044733933</v>
      </c>
      <c r="L26" s="86">
        <f>-L19/L4</f>
        <v>0.31727911605810699</v>
      </c>
    </row>
    <row r="27" spans="1:12" ht="12.75" thickBot="1">
      <c r="B27" s="79" t="s">
        <v>69</v>
      </c>
      <c r="C27" s="80"/>
      <c r="D27" s="79">
        <f t="shared" ref="D27:J27" si="10">-D21/D6</f>
        <v>0.27772464047133505</v>
      </c>
      <c r="E27" s="79">
        <f t="shared" si="10"/>
        <v>0.25853156568943819</v>
      </c>
      <c r="F27" s="81">
        <f t="shared" si="10"/>
        <v>0.26809661885868097</v>
      </c>
      <c r="G27" s="79">
        <f t="shared" si="10"/>
        <v>0.31435004645565867</v>
      </c>
      <c r="H27" s="79">
        <f t="shared" si="10"/>
        <v>0.25689294205797059</v>
      </c>
      <c r="I27" s="79">
        <f t="shared" si="10"/>
        <v>0.24761099001361606</v>
      </c>
      <c r="J27" s="82">
        <f t="shared" si="10"/>
        <v>0.26823339696981791</v>
      </c>
      <c r="L27" s="82">
        <f>-L21/L6</f>
        <v>0.27954965035831653</v>
      </c>
    </row>
    <row r="28" spans="1:12">
      <c r="B28" s="37" t="s">
        <v>61</v>
      </c>
      <c r="C28" s="83"/>
      <c r="D28" s="85">
        <f t="shared" ref="D28:F29" si="11">D24+D26</f>
        <v>0.621447204996598</v>
      </c>
      <c r="E28" s="85">
        <f t="shared" si="11"/>
        <v>0.62038969847351266</v>
      </c>
      <c r="F28" s="84">
        <f t="shared" si="11"/>
        <v>0.73367089925763262</v>
      </c>
      <c r="G28" s="85">
        <f t="shared" ref="G28" si="12">G24+G26</f>
        <v>0.70531778966533221</v>
      </c>
      <c r="H28" s="85">
        <f t="shared" ref="H28:I28" si="13">H24+H26</f>
        <v>0.70128033358746844</v>
      </c>
      <c r="I28" s="85">
        <f t="shared" si="13"/>
        <v>0.67854163665029998</v>
      </c>
      <c r="J28" s="86">
        <f t="shared" ref="J28" si="14">J24+J26</f>
        <v>0.69979569216532189</v>
      </c>
      <c r="L28" s="86">
        <f t="shared" ref="L28" si="15">L24+L26</f>
        <v>0.67203449578743024</v>
      </c>
    </row>
    <row r="29" spans="1:12" ht="12.75" thickBot="1">
      <c r="B29" s="87" t="s">
        <v>72</v>
      </c>
      <c r="C29" s="88"/>
      <c r="D29" s="87">
        <f t="shared" si="11"/>
        <v>0.68056182541492916</v>
      </c>
      <c r="E29" s="87">
        <f t="shared" si="11"/>
        <v>0.58803189172559267</v>
      </c>
      <c r="F29" s="89">
        <f t="shared" si="11"/>
        <v>0.69797640594743515</v>
      </c>
      <c r="G29" s="87">
        <f t="shared" ref="G29" si="16">G25+G27</f>
        <v>0.73465034512924765</v>
      </c>
      <c r="H29" s="87">
        <f t="shared" ref="H29:I29" si="17">H25+H27</f>
        <v>0.66334484331376731</v>
      </c>
      <c r="I29" s="87">
        <f t="shared" si="17"/>
        <v>0.64759271193587564</v>
      </c>
      <c r="J29" s="90">
        <f t="shared" ref="J29" si="18">J25+J27</f>
        <v>0.66843377196250875</v>
      </c>
      <c r="L29" s="90">
        <f t="shared" ref="L29" si="19">L25+L27</f>
        <v>0.67615731745708407</v>
      </c>
    </row>
    <row r="30" spans="1:12">
      <c r="C30" s="68"/>
    </row>
    <row r="31" spans="1:12">
      <c r="C31" s="2"/>
      <c r="D31" s="91"/>
      <c r="E31" s="91"/>
      <c r="F31" s="91"/>
      <c r="G31" s="91"/>
      <c r="H31" s="91"/>
      <c r="I31" s="91"/>
      <c r="J31" s="91"/>
      <c r="L31" s="91"/>
    </row>
    <row r="32" spans="1:12">
      <c r="C32" s="2"/>
    </row>
    <row r="33" spans="3:3">
      <c r="C33" s="2"/>
    </row>
    <row r="34" spans="3:3">
      <c r="C34" s="2"/>
    </row>
    <row r="35" spans="3:3">
      <c r="C35" s="2"/>
    </row>
  </sheetData>
  <mergeCells count="2">
    <mergeCell ref="D2:G2"/>
    <mergeCell ref="H2:J2"/>
  </mergeCells>
  <conditionalFormatting sqref="J4:J6 J9:J13 L9:L13">
    <cfRule type="containsBlanks" dxfId="8" priority="2">
      <formula>LEN(TRIM(J4))=0</formula>
    </cfRule>
  </conditionalFormatting>
  <conditionalFormatting sqref="J16:J21">
    <cfRule type="containsBlanks" dxfId="7" priority="3">
      <formula>LEN(TRIM(J16))=0</formula>
    </cfRule>
  </conditionalFormatting>
  <conditionalFormatting sqref="L4:L6">
    <cfRule type="containsBlanks" dxfId="6" priority="26">
      <formula>LEN(TRIM(L4))=0</formula>
    </cfRule>
  </conditionalFormatting>
  <conditionalFormatting sqref="L16:L21">
    <cfRule type="containsBlanks" dxfId="5" priority="27">
      <formula>LEN(TRIM(L16))=0</formula>
    </cfRule>
  </conditionalFormatting>
  <pageMargins left="0.7" right="0.7" top="0.75" bottom="0.75" header="0.3" footer="0.3"/>
  <pageSetup paperSize="9" scale="57" orientation="landscape" r:id="rId1"/>
  <customProperties>
    <customPr name="EpmWorksheetKeyString_GUID" r:id="rId2"/>
    <customPr name="layoutContexts" r:id="rId3"/>
    <customPr name="pages" r:id="rId4"/>
    <customPr name="SaveUndoMode" r:id="rId5"/>
    <customPr name="screen" r:id="rId6"/>
  </customProperties>
  <ignoredErrors>
    <ignoredError sqref="G14:J15 G19:J19 G16:H16 G17:H17 G18:H18 G21:J23 G20:H20 G25:J29 G13:H13 J13" formula="1"/>
  </ignoredError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
  <sheetViews>
    <sheetView showGridLines="0" zoomScaleNormal="100" workbookViewId="0">
      <selection activeCell="H24" sqref="H24"/>
    </sheetView>
  </sheetViews>
  <sheetFormatPr baseColWidth="10" defaultColWidth="11.42578125" defaultRowHeight="12.75" customHeight="1"/>
  <cols>
    <col min="1" max="1" width="3.85546875" style="22" customWidth="1"/>
    <col min="2" max="2" width="31" style="22" bestFit="1" customWidth="1"/>
    <col min="3" max="9" width="10.140625" style="22" customWidth="1"/>
    <col min="10" max="10" width="3" style="22" customWidth="1"/>
    <col min="11" max="11" width="16.140625" style="22" bestFit="1" customWidth="1"/>
    <col min="12" max="12" width="2.5703125" style="22" customWidth="1"/>
    <col min="13" max="16384" width="11.42578125" style="22"/>
  </cols>
  <sheetData>
    <row r="1" spans="1:12" s="2" customFormat="1" thickBot="1">
      <c r="A1" s="14"/>
      <c r="B1" s="1" t="s">
        <v>139</v>
      </c>
    </row>
    <row r="2" spans="1:12" ht="12.75" customHeight="1" thickBot="1">
      <c r="B2" s="92"/>
      <c r="C2" s="118" t="s">
        <v>143</v>
      </c>
      <c r="D2" s="119"/>
      <c r="E2" s="119"/>
      <c r="F2" s="120"/>
      <c r="G2" s="121" t="s">
        <v>136</v>
      </c>
      <c r="H2" s="122"/>
      <c r="I2" s="123"/>
      <c r="K2" s="117" t="s">
        <v>144</v>
      </c>
    </row>
    <row r="3" spans="1:12" ht="12.75" customHeight="1">
      <c r="B3" s="3" t="s">
        <v>51</v>
      </c>
      <c r="C3" s="4" t="s">
        <v>131</v>
      </c>
      <c r="D3" s="4" t="s">
        <v>132</v>
      </c>
      <c r="E3" s="4" t="s">
        <v>133</v>
      </c>
      <c r="F3" s="4" t="s">
        <v>135</v>
      </c>
      <c r="G3" s="4" t="s">
        <v>145</v>
      </c>
      <c r="H3" s="4" t="s">
        <v>157</v>
      </c>
      <c r="I3" s="5" t="s">
        <v>164</v>
      </c>
      <c r="J3" s="93"/>
      <c r="K3" s="26" t="s">
        <v>134</v>
      </c>
      <c r="L3" s="93"/>
    </row>
    <row r="4" spans="1:12" ht="12.75" customHeight="1">
      <c r="B4" s="94" t="s">
        <v>79</v>
      </c>
      <c r="C4" s="48">
        <v>94711.358981178215</v>
      </c>
      <c r="D4" s="48">
        <v>92755.808642861011</v>
      </c>
      <c r="E4" s="47">
        <v>92655.535419355947</v>
      </c>
      <c r="F4" s="48">
        <v>92934.583177048757</v>
      </c>
      <c r="G4" s="48">
        <v>102178.00801091026</v>
      </c>
      <c r="H4" s="48">
        <v>97905.00266510951</v>
      </c>
      <c r="I4" s="59">
        <v>91249.993103190354</v>
      </c>
      <c r="J4" s="93"/>
      <c r="K4" s="59">
        <v>373057.2862204439</v>
      </c>
      <c r="L4" s="93"/>
    </row>
    <row r="5" spans="1:12" ht="12.75" customHeight="1">
      <c r="B5" s="37" t="s">
        <v>91</v>
      </c>
      <c r="C5" s="39">
        <v>79779.057975850781</v>
      </c>
      <c r="D5" s="39">
        <v>87001.356575749931</v>
      </c>
      <c r="E5" s="38">
        <v>103907.99717595933</v>
      </c>
      <c r="F5" s="39">
        <v>88938.952869448491</v>
      </c>
      <c r="G5" s="39">
        <v>96607.208415966918</v>
      </c>
      <c r="H5" s="39">
        <v>97701.798519027201</v>
      </c>
      <c r="I5" s="59">
        <v>95442.556784627159</v>
      </c>
      <c r="J5" s="93"/>
      <c r="K5" s="59">
        <v>359627.36459700851</v>
      </c>
      <c r="L5" s="93"/>
    </row>
    <row r="6" spans="1:12" ht="12.75" customHeight="1">
      <c r="B6" s="37" t="s">
        <v>80</v>
      </c>
      <c r="C6" s="39">
        <v>46938.567985001675</v>
      </c>
      <c r="D6" s="39">
        <v>42575.83779787516</v>
      </c>
      <c r="E6" s="38">
        <v>48513.879313765967</v>
      </c>
      <c r="F6" s="39">
        <v>43930.466256725224</v>
      </c>
      <c r="G6" s="39">
        <v>45020.186086330301</v>
      </c>
      <c r="H6" s="39">
        <v>46090.347592817277</v>
      </c>
      <c r="I6" s="59">
        <v>40960.309540033595</v>
      </c>
      <c r="J6" s="93"/>
      <c r="K6" s="59">
        <v>181958.75135336802</v>
      </c>
      <c r="L6" s="93"/>
    </row>
    <row r="7" spans="1:12" ht="12.75" customHeight="1">
      <c r="B7" s="37" t="s">
        <v>81</v>
      </c>
      <c r="C7" s="39">
        <v>115913.85015919477</v>
      </c>
      <c r="D7" s="39">
        <v>120871.06421587328</v>
      </c>
      <c r="E7" s="38">
        <v>122909.04633644513</v>
      </c>
      <c r="F7" s="39">
        <v>125009.3031796638</v>
      </c>
      <c r="G7" s="39">
        <v>133175.82821332107</v>
      </c>
      <c r="H7" s="39">
        <v>133783.33395520778</v>
      </c>
      <c r="I7" s="59">
        <v>131770.1846307762</v>
      </c>
      <c r="J7" s="93"/>
      <c r="K7" s="59">
        <v>484703.26389117696</v>
      </c>
      <c r="L7" s="93"/>
    </row>
    <row r="8" spans="1:12" ht="12.75" customHeight="1">
      <c r="B8" s="37" t="s">
        <v>82</v>
      </c>
      <c r="C8" s="39">
        <v>36218.978256962451</v>
      </c>
      <c r="D8" s="39">
        <v>43515.43392430005</v>
      </c>
      <c r="E8" s="38">
        <v>43698.769667196444</v>
      </c>
      <c r="F8" s="39">
        <v>44958.18868129301</v>
      </c>
      <c r="G8" s="39">
        <v>41947.017498675603</v>
      </c>
      <c r="H8" s="39">
        <v>43491.707094430109</v>
      </c>
      <c r="I8" s="59">
        <v>42923.418538433878</v>
      </c>
      <c r="J8" s="93"/>
      <c r="K8" s="59">
        <v>168391.37052975196</v>
      </c>
      <c r="L8" s="93"/>
    </row>
    <row r="9" spans="1:12" ht="12.75" customHeight="1">
      <c r="B9" s="37" t="s">
        <v>83</v>
      </c>
      <c r="C9" s="39">
        <v>22867.164763388308</v>
      </c>
      <c r="D9" s="39">
        <v>25339.449870369361</v>
      </c>
      <c r="E9" s="38">
        <v>28481.278081671233</v>
      </c>
      <c r="F9" s="39">
        <v>24075.457268236249</v>
      </c>
      <c r="G9" s="39">
        <v>26408.427801138125</v>
      </c>
      <c r="H9" s="39">
        <v>28050.820095202169</v>
      </c>
      <c r="I9" s="59">
        <v>22053.288873282603</v>
      </c>
      <c r="J9" s="93"/>
      <c r="K9" s="59">
        <v>100763.34998366515</v>
      </c>
      <c r="L9" s="93"/>
    </row>
    <row r="10" spans="1:12" ht="12.75" customHeight="1">
      <c r="B10" s="95" t="s">
        <v>84</v>
      </c>
      <c r="C10" s="97">
        <v>31530.839033600027</v>
      </c>
      <c r="D10" s="97">
        <v>33497.049555645834</v>
      </c>
      <c r="E10" s="96">
        <v>33356.921543910918</v>
      </c>
      <c r="F10" s="97">
        <v>32143.911623789649</v>
      </c>
      <c r="G10" s="97">
        <v>29797.207317585118</v>
      </c>
      <c r="H10" s="97">
        <v>37506.668585108499</v>
      </c>
      <c r="I10" s="59">
        <v>33720.513885284832</v>
      </c>
      <c r="J10" s="93"/>
      <c r="K10" s="59">
        <v>130528.72175694643</v>
      </c>
      <c r="L10" s="93"/>
    </row>
    <row r="11" spans="1:12" ht="12.75" customHeight="1" thickBot="1">
      <c r="B11" s="87" t="s">
        <v>142</v>
      </c>
      <c r="C11" s="52">
        <f t="shared" ref="C11:D11" si="0">SUM(C4:C10)</f>
        <v>427959.81715517619</v>
      </c>
      <c r="D11" s="52">
        <f t="shared" si="0"/>
        <v>445556.00058267469</v>
      </c>
      <c r="E11" s="51">
        <f t="shared" ref="E11:I11" si="1">SUM(E4:E10)</f>
        <v>473523.42753830494</v>
      </c>
      <c r="F11" s="52">
        <f t="shared" si="1"/>
        <v>451990.86305620515</v>
      </c>
      <c r="G11" s="52">
        <f t="shared" si="1"/>
        <v>475133.88334392745</v>
      </c>
      <c r="H11" s="52">
        <f t="shared" si="1"/>
        <v>484529.67850690254</v>
      </c>
      <c r="I11" s="53">
        <f t="shared" si="1"/>
        <v>458120.26535562862</v>
      </c>
      <c r="J11" s="98"/>
      <c r="K11" s="53">
        <f>SUM(K4:K10)</f>
        <v>1799030.1083323611</v>
      </c>
      <c r="L11" s="98"/>
    </row>
    <row r="12" spans="1:12" ht="12.75" customHeight="1">
      <c r="C12" s="99"/>
      <c r="D12" s="99"/>
      <c r="E12" s="99"/>
      <c r="F12" s="99"/>
      <c r="G12" s="99"/>
      <c r="H12" s="99"/>
      <c r="I12" s="99"/>
      <c r="J12" s="99"/>
      <c r="K12" s="99"/>
      <c r="L12" s="99"/>
    </row>
    <row r="14" spans="1:12" thickBot="1">
      <c r="B14" s="1" t="s">
        <v>92</v>
      </c>
    </row>
    <row r="15" spans="1:12" ht="12.75" customHeight="1" thickBot="1">
      <c r="C15" s="118" t="s">
        <v>143</v>
      </c>
      <c r="D15" s="119"/>
      <c r="E15" s="119"/>
      <c r="F15" s="120"/>
      <c r="G15" s="121" t="s">
        <v>136</v>
      </c>
      <c r="H15" s="122"/>
      <c r="I15" s="123"/>
      <c r="K15" s="117" t="s">
        <v>144</v>
      </c>
    </row>
    <row r="16" spans="1:12" ht="12.75" customHeight="1">
      <c r="B16" s="3" t="s">
        <v>51</v>
      </c>
      <c r="C16" s="4" t="str">
        <f t="shared" ref="C16" si="2">+C3</f>
        <v>Q1 2022</v>
      </c>
      <c r="D16" s="4" t="str">
        <f t="shared" ref="D16:E16" si="3">+D3</f>
        <v>Q2 2022</v>
      </c>
      <c r="E16" s="4" t="str">
        <f t="shared" si="3"/>
        <v>Q3 2022</v>
      </c>
      <c r="F16" s="4" t="str">
        <f t="shared" ref="F16" si="4">+F3</f>
        <v>Q4 2022</v>
      </c>
      <c r="G16" s="4" t="str">
        <f>G3</f>
        <v>Q1 2023</v>
      </c>
      <c r="H16" s="4" t="str">
        <f>H3</f>
        <v>Q2 2023</v>
      </c>
      <c r="I16" s="72" t="str">
        <f>I3</f>
        <v>Q3 2023</v>
      </c>
      <c r="K16" s="26" t="s">
        <v>134</v>
      </c>
    </row>
    <row r="17" spans="2:11" ht="12.75" customHeight="1">
      <c r="B17" s="94" t="s">
        <v>79</v>
      </c>
      <c r="C17" s="77">
        <v>0.56196243461170647</v>
      </c>
      <c r="D17" s="77">
        <v>0.5434366365163914</v>
      </c>
      <c r="E17" s="76">
        <v>0.27728946100141971</v>
      </c>
      <c r="F17" s="77">
        <v>0.18253228003575173</v>
      </c>
      <c r="G17" s="77">
        <v>0.24246403797363883</v>
      </c>
      <c r="H17" s="77">
        <v>0.28478065379686973</v>
      </c>
      <c r="I17" s="78">
        <v>0.31746644126217727</v>
      </c>
      <c r="K17" s="78">
        <v>0.39151552881771989</v>
      </c>
    </row>
    <row r="18" spans="2:11" ht="12.75" customHeight="1">
      <c r="B18" s="37" t="s">
        <v>91</v>
      </c>
      <c r="C18" s="85">
        <v>3.6349684315796051E-3</v>
      </c>
      <c r="D18" s="85">
        <v>0.25842123953598228</v>
      </c>
      <c r="E18" s="84">
        <v>0.53062876367947431</v>
      </c>
      <c r="F18" s="85">
        <v>0.47130156951763669</v>
      </c>
      <c r="G18" s="85">
        <v>0.42401154239559963</v>
      </c>
      <c r="H18" s="85">
        <v>0.34665784521146353</v>
      </c>
      <c r="I18" s="86">
        <v>0.32465700432299727</v>
      </c>
      <c r="K18" s="78">
        <v>0.3339687444712785</v>
      </c>
    </row>
    <row r="19" spans="2:11" ht="12.75" customHeight="1">
      <c r="B19" s="37" t="s">
        <v>80</v>
      </c>
      <c r="C19" s="85">
        <v>0.90018232943503118</v>
      </c>
      <c r="D19" s="85">
        <v>-0.1863247548149578</v>
      </c>
      <c r="E19" s="84">
        <v>0.53751676135883442</v>
      </c>
      <c r="F19" s="85">
        <v>0.18117359688308921</v>
      </c>
      <c r="G19" s="85">
        <v>0.26545142958885865</v>
      </c>
      <c r="H19" s="85">
        <v>0.33046881078328055</v>
      </c>
      <c r="I19" s="86">
        <v>0.32486842737602162</v>
      </c>
      <c r="K19" s="78">
        <v>0.37928386225383837</v>
      </c>
    </row>
    <row r="20" spans="2:11" ht="12.75" customHeight="1">
      <c r="B20" s="37" t="s">
        <v>81</v>
      </c>
      <c r="C20" s="85">
        <v>0.1148155778312058</v>
      </c>
      <c r="D20" s="85">
        <v>0.70022886030869236</v>
      </c>
      <c r="E20" s="84">
        <v>0.41454838576203623</v>
      </c>
      <c r="F20" s="85">
        <v>0.55767173976015538</v>
      </c>
      <c r="G20" s="85">
        <v>0.29107308706675539</v>
      </c>
      <c r="H20" s="85">
        <v>0.46050139631201453</v>
      </c>
      <c r="I20" s="86">
        <v>0.44638284154449609</v>
      </c>
      <c r="K20" s="78">
        <v>0.45066684157687076</v>
      </c>
    </row>
    <row r="21" spans="2:11" ht="12.75" customHeight="1">
      <c r="B21" s="37" t="s">
        <v>82</v>
      </c>
      <c r="C21" s="85">
        <v>0.13938533254976143</v>
      </c>
      <c r="D21" s="85">
        <v>0.14324401732280365</v>
      </c>
      <c r="E21" s="84">
        <v>0.4724507732303117</v>
      </c>
      <c r="F21" s="85">
        <v>-4.7830045835103169E-4</v>
      </c>
      <c r="G21" s="85">
        <v>0.31810028526081047</v>
      </c>
      <c r="H21" s="85">
        <v>0.27703745445364392</v>
      </c>
      <c r="I21" s="86">
        <v>0.28328946174304537</v>
      </c>
      <c r="K21" s="78">
        <v>0.18950658125028266</v>
      </c>
    </row>
    <row r="22" spans="2:11" ht="12.75" customHeight="1">
      <c r="B22" s="37" t="s">
        <v>83</v>
      </c>
      <c r="C22" s="85">
        <v>0.15041302659243372</v>
      </c>
      <c r="D22" s="85">
        <v>-0.15736828617714849</v>
      </c>
      <c r="E22" s="84">
        <v>0.41159304417868248</v>
      </c>
      <c r="F22" s="85">
        <v>1.6583374383862122</v>
      </c>
      <c r="G22" s="85">
        <v>1.806872904531567</v>
      </c>
      <c r="H22" s="85">
        <v>0.48075606570672064</v>
      </c>
      <c r="I22" s="86">
        <v>0.82640964455214805</v>
      </c>
      <c r="K22" s="78">
        <v>0.50471611301519725</v>
      </c>
    </row>
    <row r="23" spans="2:11" ht="12.75" customHeight="1">
      <c r="B23" s="95" t="s">
        <v>84</v>
      </c>
      <c r="C23" s="85">
        <v>0.68723804593851767</v>
      </c>
      <c r="D23" s="85">
        <v>-2.0066437311338715E-2</v>
      </c>
      <c r="E23" s="84">
        <v>0.19051849086275977</v>
      </c>
      <c r="F23" s="85">
        <v>-0.52272323471556958</v>
      </c>
      <c r="G23" s="85">
        <v>0.29153389046579142</v>
      </c>
      <c r="H23" s="85">
        <v>0.4968029919207233</v>
      </c>
      <c r="I23" s="86">
        <v>0.25491922942310147</v>
      </c>
      <c r="K23" s="78">
        <v>8.1696366219184219E-2</v>
      </c>
    </row>
    <row r="24" spans="2:11" ht="12.75" customHeight="1" thickBot="1">
      <c r="B24" s="87" t="s">
        <v>70</v>
      </c>
      <c r="C24" s="87">
        <v>0.31533413382944925</v>
      </c>
      <c r="D24" s="87">
        <v>0.32474066356229792</v>
      </c>
      <c r="E24" s="89">
        <v>0.41770806495606672</v>
      </c>
      <c r="F24" s="87">
        <v>0.35537732620889634</v>
      </c>
      <c r="G24" s="87">
        <v>0.40743976015825195</v>
      </c>
      <c r="H24" s="87">
        <v>0.38101271794364111</v>
      </c>
      <c r="I24" s="90">
        <v>0.37541315171798245</v>
      </c>
      <c r="K24" s="90">
        <v>0.35475537972932331</v>
      </c>
    </row>
  </sheetData>
  <mergeCells count="4">
    <mergeCell ref="C2:F2"/>
    <mergeCell ref="C15:F15"/>
    <mergeCell ref="G2:I2"/>
    <mergeCell ref="G15:I15"/>
  </mergeCells>
  <conditionalFormatting sqref="I4:I11">
    <cfRule type="containsBlanks" dxfId="4" priority="4">
      <formula>LEN(TRIM(I4))=0</formula>
    </cfRule>
  </conditionalFormatting>
  <conditionalFormatting sqref="I17:I24">
    <cfRule type="containsBlanks" dxfId="3" priority="1">
      <formula>LEN(TRIM(I17))=0</formula>
    </cfRule>
  </conditionalFormatting>
  <conditionalFormatting sqref="K4:K11">
    <cfRule type="containsBlanks" dxfId="2" priority="30">
      <formula>LEN(TRIM(K4))=0</formula>
    </cfRule>
  </conditionalFormatting>
  <conditionalFormatting sqref="K17:K24">
    <cfRule type="containsBlanks" dxfId="1" priority="19">
      <formula>LEN(TRIM(K17))=0</formula>
    </cfRule>
  </conditionalFormatting>
  <pageMargins left="0.7" right="0.7" top="0.75" bottom="0.75" header="0.3" footer="0.3"/>
  <pageSetup paperSize="9" orientation="portrait" r:id="rId1"/>
  <customProperties>
    <customPr name="EpmWorksheetKeyString_GUID" r:id="rId2"/>
    <customPr name="layoutContexts" r:id="rId3"/>
    <customPr name="pages" r:id="rId4"/>
    <customPr name="screen" r:id="rId5"/>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8"/>
  <sheetViews>
    <sheetView showGridLines="0" zoomScaleNormal="100" workbookViewId="0">
      <selection activeCell="B1" sqref="B1"/>
    </sheetView>
  </sheetViews>
  <sheetFormatPr baseColWidth="10" defaultColWidth="11.42578125" defaultRowHeight="15" outlineLevelCol="1"/>
  <cols>
    <col min="1" max="1" width="3.42578125" customWidth="1"/>
    <col min="2" max="2" width="37.28515625" bestFit="1" customWidth="1"/>
    <col min="3" max="7" width="11.42578125" hidden="1" customWidth="1" outlineLevel="1"/>
    <col min="8" max="8" width="11.42578125" customWidth="1" collapsed="1"/>
    <col min="9" max="13" width="11.42578125" customWidth="1"/>
  </cols>
  <sheetData>
    <row r="1" spans="1:15">
      <c r="A1" s="2"/>
      <c r="B1" s="1" t="s">
        <v>98</v>
      </c>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ht="24">
      <c r="A3" s="2"/>
      <c r="B3" s="100" t="s">
        <v>111</v>
      </c>
      <c r="C3" s="101" t="s">
        <v>114</v>
      </c>
      <c r="D3" s="101" t="s">
        <v>155</v>
      </c>
      <c r="E3" s="101" t="s">
        <v>119</v>
      </c>
      <c r="F3" s="101" t="s">
        <v>156</v>
      </c>
      <c r="G3" s="101" t="s">
        <v>121</v>
      </c>
      <c r="H3" s="101" t="s">
        <v>128</v>
      </c>
      <c r="I3" s="101" t="s">
        <v>159</v>
      </c>
      <c r="J3" s="101" t="s">
        <v>129</v>
      </c>
      <c r="K3" s="101" t="s">
        <v>160</v>
      </c>
      <c r="L3" s="101" t="s">
        <v>130</v>
      </c>
      <c r="M3" s="101" t="s">
        <v>161</v>
      </c>
      <c r="N3" s="101" t="s">
        <v>162</v>
      </c>
      <c r="O3" s="101" t="s">
        <v>163</v>
      </c>
    </row>
    <row r="4" spans="1:15">
      <c r="A4" s="2"/>
      <c r="B4" s="102" t="s">
        <v>99</v>
      </c>
      <c r="C4" s="103">
        <v>972</v>
      </c>
      <c r="D4" s="103">
        <v>896.51099999999997</v>
      </c>
      <c r="E4" s="103">
        <v>907.38</v>
      </c>
      <c r="F4" s="103">
        <v>920.12</v>
      </c>
      <c r="G4" s="103">
        <v>973.31700000000001</v>
      </c>
      <c r="H4" s="103">
        <v>705.34305810410001</v>
      </c>
      <c r="I4" s="103">
        <v>674.19094959680001</v>
      </c>
      <c r="J4" s="103">
        <v>682.07912214969997</v>
      </c>
      <c r="K4" s="103">
        <v>771.32423704229996</v>
      </c>
      <c r="L4" s="103">
        <v>831.47590983166197</v>
      </c>
      <c r="M4" s="103">
        <v>820.54576792692649</v>
      </c>
      <c r="N4" s="103">
        <v>728.92903248243397</v>
      </c>
      <c r="O4" s="104">
        <v>809.27903344600008</v>
      </c>
    </row>
    <row r="5" spans="1:15">
      <c r="A5" s="2"/>
      <c r="B5" s="102" t="s">
        <v>100</v>
      </c>
      <c r="C5" s="103">
        <v>279</v>
      </c>
      <c r="D5" s="103">
        <v>276.66199999999998</v>
      </c>
      <c r="E5" s="103">
        <v>272.56299999999999</v>
      </c>
      <c r="F5" s="103">
        <v>262</v>
      </c>
      <c r="G5" s="103">
        <v>291.67899999999997</v>
      </c>
      <c r="H5" s="103">
        <v>324.45605502490002</v>
      </c>
      <c r="I5" s="103">
        <v>283.16379440190002</v>
      </c>
      <c r="J5" s="103">
        <v>305.26269307392101</v>
      </c>
      <c r="K5" s="103">
        <v>339.25909663741498</v>
      </c>
      <c r="L5" s="103">
        <v>388.20246079452397</v>
      </c>
      <c r="M5" s="103">
        <v>294.73021562914488</v>
      </c>
      <c r="N5" s="103">
        <v>327.76399048373179</v>
      </c>
      <c r="O5" s="104">
        <v>310.44966950644522</v>
      </c>
    </row>
    <row r="6" spans="1:15">
      <c r="A6" s="2"/>
      <c r="B6" s="102" t="s">
        <v>101</v>
      </c>
      <c r="C6" s="103">
        <v>130</v>
      </c>
      <c r="D6" s="103">
        <v>121.663</v>
      </c>
      <c r="E6" s="103">
        <v>124.479</v>
      </c>
      <c r="F6" s="103">
        <v>100.51</v>
      </c>
      <c r="G6" s="103">
        <v>118.544</v>
      </c>
      <c r="H6" s="103">
        <v>115.7091448693</v>
      </c>
      <c r="I6" s="103">
        <v>123.90431714979999</v>
      </c>
      <c r="J6" s="103">
        <v>121.412485766202</v>
      </c>
      <c r="K6" s="103">
        <v>125.82717651594625</v>
      </c>
      <c r="L6" s="103">
        <v>119.766729302076</v>
      </c>
      <c r="M6" s="103">
        <v>166.90070066066821</v>
      </c>
      <c r="N6" s="103">
        <v>167.51107195560121</v>
      </c>
      <c r="O6" s="104">
        <v>164.44116154611251</v>
      </c>
    </row>
    <row r="7" spans="1:15">
      <c r="A7" s="2"/>
      <c r="B7" s="102" t="s">
        <v>102</v>
      </c>
      <c r="C7" s="103">
        <v>34</v>
      </c>
      <c r="D7" s="103">
        <v>33.664000000000001</v>
      </c>
      <c r="E7" s="103">
        <v>33.518999999999998</v>
      </c>
      <c r="F7" s="103">
        <v>34.68</v>
      </c>
      <c r="G7" s="103">
        <v>36.021000000000001</v>
      </c>
      <c r="H7" s="103">
        <v>37.426828558799997</v>
      </c>
      <c r="I7" s="103">
        <v>37.021070582790003</v>
      </c>
      <c r="J7" s="103">
        <v>36.5040820742989</v>
      </c>
      <c r="K7" s="103">
        <v>37.682184292027564</v>
      </c>
      <c r="L7" s="103">
        <v>39.709486175457201</v>
      </c>
      <c r="M7" s="103">
        <v>43.141560362496307</v>
      </c>
      <c r="N7" s="103">
        <v>46.098001863718345</v>
      </c>
      <c r="O7" s="104">
        <v>48.924334576500002</v>
      </c>
    </row>
    <row r="8" spans="1:15">
      <c r="A8" s="2"/>
      <c r="B8" s="102" t="s">
        <v>103</v>
      </c>
      <c r="C8" s="103">
        <v>-233</v>
      </c>
      <c r="D8" s="103">
        <v>-224.79300000000001</v>
      </c>
      <c r="E8" s="103">
        <v>-224.285</v>
      </c>
      <c r="F8" s="103">
        <v>-209.38</v>
      </c>
      <c r="G8" s="103">
        <v>-234.15199999999999</v>
      </c>
      <c r="H8" s="103">
        <v>-137.36385389829999</v>
      </c>
      <c r="I8" s="103">
        <v>-132.1850127962</v>
      </c>
      <c r="J8" s="103">
        <v>-139.79109416672301</v>
      </c>
      <c r="K8" s="103">
        <v>-148.93572562297749</v>
      </c>
      <c r="L8" s="103">
        <v>-156.61527305538499</v>
      </c>
      <c r="M8" s="103">
        <v>-160.21256090080999</v>
      </c>
      <c r="N8" s="103">
        <v>-165.25273983626664</v>
      </c>
      <c r="O8" s="104">
        <v>-162.53715006859088</v>
      </c>
    </row>
    <row r="9" spans="1:15">
      <c r="A9" s="2"/>
      <c r="B9" s="102" t="s">
        <v>104</v>
      </c>
      <c r="C9" s="105">
        <v>-41</v>
      </c>
      <c r="D9" s="105">
        <v>-87.96</v>
      </c>
      <c r="E9" s="105">
        <v>-98.061000000000007</v>
      </c>
      <c r="F9" s="105">
        <v>-120.556</v>
      </c>
      <c r="G9" s="105">
        <v>-120.723</v>
      </c>
      <c r="H9" s="105">
        <v>-101.49275573609999</v>
      </c>
      <c r="I9" s="105">
        <v>-60.505962218900002</v>
      </c>
      <c r="J9" s="105">
        <v>-97.412665071000006</v>
      </c>
      <c r="K9" s="105">
        <v>-115.3687709432</v>
      </c>
      <c r="L9" s="105">
        <v>-167.66370813029999</v>
      </c>
      <c r="M9" s="105">
        <v>-165.23508442549999</v>
      </c>
      <c r="N9" s="105">
        <v>-129.27693223739999</v>
      </c>
      <c r="O9" s="106">
        <v>-133.92030641209999</v>
      </c>
    </row>
    <row r="10" spans="1:15" ht="15.75" thickBot="1">
      <c r="A10" s="2"/>
      <c r="B10" s="107" t="s">
        <v>112</v>
      </c>
      <c r="C10" s="108">
        <f t="shared" ref="C10:H10" si="0">SUM(C4:C9)</f>
        <v>1141</v>
      </c>
      <c r="D10" s="108">
        <f t="shared" si="0"/>
        <v>1015.7469999999998</v>
      </c>
      <c r="E10" s="108">
        <f t="shared" si="0"/>
        <v>1015.5949999999999</v>
      </c>
      <c r="F10" s="108">
        <f t="shared" si="0"/>
        <v>987.3739999999998</v>
      </c>
      <c r="G10" s="108">
        <f t="shared" si="0"/>
        <v>1064.6860000000001</v>
      </c>
      <c r="H10" s="108">
        <f t="shared" si="0"/>
        <v>944.07847692270002</v>
      </c>
      <c r="I10" s="108">
        <f t="shared" ref="I10:J10" si="1">SUM(I4:I9)</f>
        <v>925.58915671619013</v>
      </c>
      <c r="J10" s="108">
        <f t="shared" si="1"/>
        <v>908.05462382639871</v>
      </c>
      <c r="K10" s="108">
        <f t="shared" ref="K10:L10" si="2">SUM(K4:K9)</f>
        <v>1009.7881979215114</v>
      </c>
      <c r="L10" s="108">
        <f t="shared" si="2"/>
        <v>1054.8756049180342</v>
      </c>
      <c r="M10" s="108">
        <f t="shared" ref="M10:O10" si="3">SUM(M4:M9)</f>
        <v>999.87059925292601</v>
      </c>
      <c r="N10" s="108">
        <f t="shared" si="3"/>
        <v>975.77242471181876</v>
      </c>
      <c r="O10" s="109">
        <f t="shared" si="3"/>
        <v>1036.636742594367</v>
      </c>
    </row>
    <row r="11" spans="1:15">
      <c r="A11" s="2"/>
      <c r="B11" s="102" t="s">
        <v>105</v>
      </c>
      <c r="C11" s="105">
        <v>222</v>
      </c>
      <c r="D11" s="105">
        <v>246.85599999999999</v>
      </c>
      <c r="E11" s="105">
        <v>253.756</v>
      </c>
      <c r="F11" s="105">
        <v>250.98699999999999</v>
      </c>
      <c r="G11" s="105">
        <v>257.11799999999999</v>
      </c>
      <c r="H11" s="105">
        <v>213.45258999999999</v>
      </c>
      <c r="I11" s="105">
        <v>205.29774800000001</v>
      </c>
      <c r="J11" s="105">
        <v>168.72304700000001</v>
      </c>
      <c r="K11" s="105">
        <v>177.938264</v>
      </c>
      <c r="L11" s="105">
        <v>208.71896799999999</v>
      </c>
      <c r="M11" s="105">
        <v>236.492501</v>
      </c>
      <c r="N11" s="105">
        <v>223.21131700000001</v>
      </c>
      <c r="O11" s="106">
        <v>241.701247</v>
      </c>
    </row>
    <row r="12" spans="1:15" ht="15.75" thickBot="1">
      <c r="A12" s="2"/>
      <c r="B12" s="43" t="s">
        <v>113</v>
      </c>
      <c r="C12" s="110">
        <f t="shared" ref="C12:H12" si="4">C10+C11</f>
        <v>1363</v>
      </c>
      <c r="D12" s="110">
        <f t="shared" si="4"/>
        <v>1262.6029999999998</v>
      </c>
      <c r="E12" s="110">
        <f t="shared" si="4"/>
        <v>1269.3509999999999</v>
      </c>
      <c r="F12" s="110">
        <f t="shared" si="4"/>
        <v>1238.3609999999999</v>
      </c>
      <c r="G12" s="110">
        <f t="shared" si="4"/>
        <v>1321.8040000000001</v>
      </c>
      <c r="H12" s="110">
        <f t="shared" si="4"/>
        <v>1157.5310669227001</v>
      </c>
      <c r="I12" s="110">
        <f t="shared" ref="I12:J12" si="5">I10+I11</f>
        <v>1130.8869047161902</v>
      </c>
      <c r="J12" s="110">
        <f t="shared" si="5"/>
        <v>1076.7776708263987</v>
      </c>
      <c r="K12" s="110">
        <f t="shared" ref="K12:L12" si="6">K10+K11</f>
        <v>1187.7264619215114</v>
      </c>
      <c r="L12" s="110">
        <f t="shared" si="6"/>
        <v>1263.5945729180341</v>
      </c>
      <c r="M12" s="110">
        <f t="shared" ref="M12:O12" si="7">M10+M11</f>
        <v>1236.363100252926</v>
      </c>
      <c r="N12" s="110">
        <f t="shared" si="7"/>
        <v>1198.9837417118188</v>
      </c>
      <c r="O12" s="111">
        <f t="shared" si="7"/>
        <v>1278.3379895943669</v>
      </c>
    </row>
    <row r="13" spans="1:15">
      <c r="A13" s="2"/>
      <c r="B13" s="102" t="s">
        <v>106</v>
      </c>
      <c r="C13" s="103">
        <v>1585</v>
      </c>
      <c r="D13" s="103">
        <v>1630</v>
      </c>
      <c r="E13" s="103">
        <v>1624.1869999999999</v>
      </c>
      <c r="F13" s="103">
        <v>1638.8710000000001</v>
      </c>
      <c r="G13" s="103">
        <v>1684.568</v>
      </c>
      <c r="H13" s="103">
        <v>1892.90356045199</v>
      </c>
      <c r="I13" s="103">
        <v>1722.9107082737</v>
      </c>
      <c r="J13" s="103">
        <v>1757.2481672741001</v>
      </c>
      <c r="K13" s="103">
        <v>1830.2081372473001</v>
      </c>
      <c r="L13" s="103">
        <v>2032.09570244015</v>
      </c>
      <c r="M13" s="103">
        <v>1948.8241935451051</v>
      </c>
      <c r="N13" s="103">
        <v>1866.9867733964425</v>
      </c>
      <c r="O13" s="104">
        <v>1908.03498972598</v>
      </c>
    </row>
    <row r="14" spans="1:15">
      <c r="A14" s="2"/>
      <c r="B14" s="102" t="s">
        <v>107</v>
      </c>
      <c r="C14" s="103">
        <v>410</v>
      </c>
      <c r="D14" s="103">
        <v>416</v>
      </c>
      <c r="E14" s="103">
        <v>409.12799999999999</v>
      </c>
      <c r="F14" s="103">
        <v>416.18599999999998</v>
      </c>
      <c r="G14" s="103">
        <v>415.89800000000002</v>
      </c>
      <c r="H14" s="103">
        <v>418.85668299999998</v>
      </c>
      <c r="I14" s="103">
        <v>411.20678500000002</v>
      </c>
      <c r="J14" s="103">
        <v>417.07853813594397</v>
      </c>
      <c r="K14" s="103">
        <v>404.47966230451402</v>
      </c>
      <c r="L14" s="103">
        <v>406.61383499999999</v>
      </c>
      <c r="M14" s="103">
        <v>385.78664900000001</v>
      </c>
      <c r="N14" s="103">
        <v>515.16067699999996</v>
      </c>
      <c r="O14" s="104">
        <v>524.46903799999995</v>
      </c>
    </row>
    <row r="15" spans="1:15">
      <c r="A15" s="2"/>
      <c r="B15" s="102" t="s">
        <v>108</v>
      </c>
      <c r="C15" s="103">
        <v>21</v>
      </c>
      <c r="D15" s="103">
        <v>28</v>
      </c>
      <c r="E15" s="103">
        <v>33.793999999999997</v>
      </c>
      <c r="F15" s="103">
        <v>35.945999999999998</v>
      </c>
      <c r="G15" s="103">
        <v>43.741999999999997</v>
      </c>
      <c r="H15" s="103">
        <v>35.170665059500003</v>
      </c>
      <c r="I15" s="103">
        <v>21.0141751290959</v>
      </c>
      <c r="J15" s="103">
        <v>29.349994181190102</v>
      </c>
      <c r="K15" s="103">
        <v>29.294959062373756</v>
      </c>
      <c r="L15" s="103">
        <v>33.512039714902102</v>
      </c>
      <c r="M15" s="103">
        <v>33.533336666179999</v>
      </c>
      <c r="N15" s="103">
        <v>22.1385898080445</v>
      </c>
      <c r="O15" s="104">
        <v>18.888659403219499</v>
      </c>
    </row>
    <row r="16" spans="1:15" ht="15.75" thickBot="1">
      <c r="A16" s="2"/>
      <c r="B16" s="43" t="s">
        <v>109</v>
      </c>
      <c r="C16" s="110">
        <f t="shared" ref="C16:H16" si="8">SUM(C13:C15)</f>
        <v>2016</v>
      </c>
      <c r="D16" s="110">
        <f t="shared" si="8"/>
        <v>2074</v>
      </c>
      <c r="E16" s="110">
        <f t="shared" si="8"/>
        <v>2067.1089999999999</v>
      </c>
      <c r="F16" s="110">
        <f t="shared" si="8"/>
        <v>2091.0030000000002</v>
      </c>
      <c r="G16" s="110">
        <f t="shared" si="8"/>
        <v>2144.2080000000001</v>
      </c>
      <c r="H16" s="110">
        <f t="shared" si="8"/>
        <v>2346.9309085114901</v>
      </c>
      <c r="I16" s="110">
        <f t="shared" ref="I16" si="9">SUM(I13:I15)</f>
        <v>2155.1316684027956</v>
      </c>
      <c r="J16" s="110">
        <f t="shared" ref="J16:K16" si="10">SUM(J13:J15)</f>
        <v>2203.6766995912344</v>
      </c>
      <c r="K16" s="110">
        <f t="shared" si="10"/>
        <v>2263.9827586141882</v>
      </c>
      <c r="L16" s="110">
        <f t="shared" ref="L16:M16" si="11">SUM(L13:L15)</f>
        <v>2472.2215771550523</v>
      </c>
      <c r="M16" s="110">
        <f t="shared" si="11"/>
        <v>2368.1441792112851</v>
      </c>
      <c r="N16" s="110">
        <f t="shared" ref="N16:O16" si="12">SUM(N13:N15)</f>
        <v>2404.2860402044867</v>
      </c>
      <c r="O16" s="111">
        <f t="shared" si="12"/>
        <v>2451.3926871291997</v>
      </c>
    </row>
    <row r="17" spans="1:15" ht="15.75" thickBot="1">
      <c r="A17" s="2"/>
      <c r="B17" s="50" t="s">
        <v>110</v>
      </c>
      <c r="C17" s="112">
        <f t="shared" ref="C17:G17" si="13">C16/C12</f>
        <v>1.4790902421129861</v>
      </c>
      <c r="D17" s="112">
        <f t="shared" si="13"/>
        <v>1.6426382639673756</v>
      </c>
      <c r="E17" s="112">
        <f t="shared" si="13"/>
        <v>1.6284770721415907</v>
      </c>
      <c r="F17" s="112">
        <f t="shared" si="13"/>
        <v>1.6885245901639347</v>
      </c>
      <c r="G17" s="112">
        <f t="shared" si="13"/>
        <v>1.6221830165440565</v>
      </c>
      <c r="H17" s="112">
        <f t="shared" ref="H17:M17" si="14">H16/H12</f>
        <v>2.0275316797766934</v>
      </c>
      <c r="I17" s="112">
        <f t="shared" si="14"/>
        <v>1.9057004369005865</v>
      </c>
      <c r="J17" s="112">
        <f t="shared" si="14"/>
        <v>2.0465475457899962</v>
      </c>
      <c r="K17" s="112">
        <f t="shared" si="14"/>
        <v>1.9061482851459777</v>
      </c>
      <c r="L17" s="112">
        <f t="shared" si="14"/>
        <v>1.9564990465620007</v>
      </c>
      <c r="M17" s="112">
        <f t="shared" si="14"/>
        <v>1.9154115637443625</v>
      </c>
      <c r="N17" s="112">
        <f t="shared" ref="N17:O17" si="15">N16/N12</f>
        <v>2.0052699269898588</v>
      </c>
      <c r="O17" s="113">
        <f t="shared" si="15"/>
        <v>1.9176404887310421</v>
      </c>
    </row>
    <row r="21" spans="1:15" ht="15" customHeight="1">
      <c r="B21" s="124" t="s">
        <v>153</v>
      </c>
      <c r="C21" s="124"/>
      <c r="D21" s="124"/>
      <c r="E21" s="124"/>
      <c r="F21" s="124"/>
      <c r="G21" s="124"/>
      <c r="H21" s="124"/>
      <c r="I21" s="124"/>
      <c r="J21" s="124"/>
      <c r="K21" s="124"/>
      <c r="L21" s="124"/>
      <c r="M21" s="124"/>
      <c r="N21" s="124"/>
      <c r="O21" s="116"/>
    </row>
    <row r="22" spans="1:15">
      <c r="B22" s="124"/>
      <c r="C22" s="124"/>
      <c r="D22" s="124"/>
      <c r="E22" s="124"/>
      <c r="F22" s="124"/>
      <c r="G22" s="124"/>
      <c r="H22" s="124"/>
      <c r="I22" s="124"/>
      <c r="J22" s="124"/>
      <c r="K22" s="124"/>
      <c r="L22" s="124"/>
      <c r="M22" s="124"/>
      <c r="N22" s="124"/>
      <c r="O22" s="116"/>
    </row>
    <row r="23" spans="1:15" ht="15" customHeight="1">
      <c r="B23" s="124" t="s">
        <v>154</v>
      </c>
      <c r="C23" s="124"/>
      <c r="D23" s="124"/>
      <c r="E23" s="124"/>
      <c r="F23" s="124"/>
      <c r="G23" s="124"/>
      <c r="H23" s="124"/>
      <c r="I23" s="124"/>
      <c r="J23" s="124"/>
      <c r="K23" s="124"/>
      <c r="L23" s="124"/>
      <c r="M23" s="124"/>
      <c r="N23" s="124"/>
      <c r="O23" s="116"/>
    </row>
    <row r="24" spans="1:15">
      <c r="B24" s="124"/>
      <c r="C24" s="124"/>
      <c r="D24" s="124"/>
      <c r="E24" s="124"/>
      <c r="F24" s="124"/>
      <c r="G24" s="124"/>
      <c r="H24" s="124"/>
      <c r="I24" s="124"/>
      <c r="J24" s="124"/>
      <c r="K24" s="124"/>
      <c r="L24" s="124"/>
      <c r="M24" s="124"/>
      <c r="N24" s="124"/>
      <c r="O24" s="116"/>
    </row>
    <row r="25" spans="1:15" ht="15" customHeight="1">
      <c r="B25" s="124" t="s">
        <v>126</v>
      </c>
      <c r="C25" s="124"/>
      <c r="D25" s="124"/>
      <c r="E25" s="124"/>
      <c r="F25" s="124"/>
      <c r="G25" s="124"/>
      <c r="H25" s="124"/>
      <c r="I25" s="124"/>
      <c r="J25" s="124"/>
      <c r="K25" s="124"/>
      <c r="L25" s="124"/>
      <c r="M25" s="124"/>
      <c r="N25" s="124"/>
      <c r="O25" s="116"/>
    </row>
    <row r="26" spans="1:15">
      <c r="B26" s="124"/>
      <c r="C26" s="124"/>
      <c r="D26" s="124"/>
      <c r="E26" s="124"/>
      <c r="F26" s="124"/>
      <c r="G26" s="124"/>
      <c r="H26" s="124"/>
      <c r="I26" s="124"/>
      <c r="J26" s="124"/>
      <c r="K26" s="124"/>
      <c r="L26" s="124"/>
      <c r="M26" s="124"/>
      <c r="N26" s="124"/>
      <c r="O26" s="116"/>
    </row>
    <row r="27" spans="1:15" ht="15" customHeight="1">
      <c r="B27" s="124" t="s">
        <v>127</v>
      </c>
      <c r="C27" s="124"/>
      <c r="D27" s="124"/>
      <c r="E27" s="124"/>
      <c r="F27" s="124"/>
      <c r="G27" s="124"/>
      <c r="H27" s="124"/>
      <c r="I27" s="124"/>
      <c r="J27" s="124"/>
      <c r="K27" s="124"/>
      <c r="L27" s="124"/>
      <c r="M27" s="124"/>
      <c r="N27" s="124"/>
      <c r="O27" s="116"/>
    </row>
    <row r="28" spans="1:15">
      <c r="B28" s="124"/>
      <c r="C28" s="124"/>
      <c r="D28" s="124"/>
      <c r="E28" s="124"/>
      <c r="F28" s="124"/>
      <c r="G28" s="124"/>
      <c r="H28" s="124"/>
      <c r="I28" s="124"/>
      <c r="J28" s="124"/>
      <c r="K28" s="124"/>
      <c r="L28" s="124"/>
      <c r="M28" s="124"/>
      <c r="N28" s="124"/>
      <c r="O28" s="116"/>
    </row>
  </sheetData>
  <mergeCells count="4">
    <mergeCell ref="B27:N28"/>
    <mergeCell ref="B25:N26"/>
    <mergeCell ref="B23:N24"/>
    <mergeCell ref="B21:N22"/>
  </mergeCells>
  <conditionalFormatting sqref="C4:O16">
    <cfRule type="containsBlanks" dxfId="0" priority="1">
      <formula>LEN(TRIM(C4))=0</formula>
    </cfRule>
  </conditionalFormatting>
  <pageMargins left="0.7" right="0.7" top="0.75" bottom="0.75" header="0.3" footer="0.3"/>
  <pageSetup paperSize="9" orientation="portrait" r:id="rId1"/>
  <customProperties>
    <customPr name="EpmWorksheetKeyString_GUID" r:id="rId2"/>
    <customPr name="layoutContexts" r:id="rId3"/>
    <customPr name="pages" r:id="rId4"/>
    <customPr name="screen" r:id="rId5"/>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4"/>
  <sheetViews>
    <sheetView showGridLines="0" zoomScaleNormal="100" workbookViewId="0">
      <selection activeCell="B10" sqref="B10"/>
    </sheetView>
  </sheetViews>
  <sheetFormatPr baseColWidth="10" defaultColWidth="11.42578125" defaultRowHeight="12.75"/>
  <cols>
    <col min="1" max="1" width="3.5703125" style="21" customWidth="1"/>
    <col min="2" max="2" width="170.5703125" style="21" bestFit="1" customWidth="1"/>
    <col min="3" max="16384" width="11.42578125" style="21"/>
  </cols>
  <sheetData>
    <row r="2" spans="2:2">
      <c r="B2" s="114" t="s">
        <v>94</v>
      </c>
    </row>
    <row r="4" spans="2:2" ht="191.25">
      <c r="B4" s="115" t="s">
        <v>158</v>
      </c>
    </row>
  </sheetData>
  <pageMargins left="0.7" right="0.7" top="0.75" bottom="0.75" header="0.3" footer="0.3"/>
  <pageSetup paperSize="9" orientation="portrait" r:id="rId1"/>
  <customProperties>
    <customPr name="EpmWorksheetKeyString_GUID" r:id="rId2"/>
    <customPr name="layoutContexts" r:id="rId3"/>
    <customPr name="pages" r:id="rId4"/>
    <customPr name="screen" r:id="rId5"/>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Balance sheet</vt:lpstr>
      <vt:lpstr>P&amp;L - Analytic view</vt:lpstr>
      <vt:lpstr>CoR</vt:lpstr>
      <vt:lpstr>Turnover &amp; loss ratio by region</vt:lpstr>
      <vt:lpstr>Solvency</vt:lpstr>
      <vt:lpstr>IMPORTANT LEGAL INFORMATION</vt:lpstr>
    </vt:vector>
  </TitlesOfParts>
  <Company>Coface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benoit.chastel@coface.com</dc:creator>
  <cp:lastModifiedBy>CHASTEL Benoit</cp:lastModifiedBy>
  <cp:lastPrinted>2023-03-21T12:38:27Z</cp:lastPrinted>
  <dcterms:created xsi:type="dcterms:W3CDTF">2017-04-03T17:11:30Z</dcterms:created>
  <dcterms:modified xsi:type="dcterms:W3CDTF">2023-11-16T10:47:00Z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hecksum">
    <vt:filetime>2023-05-22T16:18:30Z</vt:filetime>
  </property>
</Properties>
</file>