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1.xml" ContentType="application/vnd.openxmlformats-officedocument.drawing+xml"/>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defaultThemeVersion="124226"/>
  <mc:AlternateContent xmlns:mc="http://schemas.openxmlformats.org/markup-compatibility/2006">
    <mc:Choice Requires="x15">
      <x15ac:absPath xmlns:x15ac="http://schemas.microsoft.com/office/spreadsheetml/2010/11/ac" url="V:\Finance\CONSADMI\2025\2025-05-05 Conseil administration - clôture 03.2025\"/>
    </mc:Choice>
  </mc:AlternateContent>
  <xr:revisionPtr revIDLastSave="0" documentId="13_ncr:1_{91B5D66C-6E7C-43AE-80B4-532A97C95750}" xr6:coauthVersionLast="47" xr6:coauthVersionMax="47" xr10:uidLastSave="{00000000-0000-0000-0000-000000000000}"/>
  <bookViews>
    <workbookView xWindow="28680" yWindow="-120" windowWidth="29040" windowHeight="15840" tabRatio="780" activeTab="5" xr2:uid="{00000000-000D-0000-FFFF-FFFF00000000}"/>
  </bookViews>
  <sheets>
    <sheet name="Balance sheet" sheetId="1" r:id="rId1"/>
    <sheet name="P&amp;L - Analytic view" sheetId="7" r:id="rId2"/>
    <sheet name="CoR" sheetId="11" r:id="rId3"/>
    <sheet name="Turnover &amp; loss ratio by region" sheetId="12" r:id="rId4"/>
    <sheet name="Solvency" sheetId="14" r:id="rId5"/>
    <sheet name="IMPORTANT LEGAL INFORMATION" sheetId="13" r:id="rId6"/>
  </sheets>
  <externalReferences>
    <externalReference r:id="rId7"/>
    <externalReference r:id="rId8"/>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2" l="1"/>
  <c r="O22" i="12"/>
  <c r="O21" i="12"/>
  <c r="O20" i="12"/>
  <c r="O19" i="12"/>
  <c r="O18" i="12"/>
  <c r="O17" i="12"/>
  <c r="O24" i="12"/>
  <c r="P6" i="11"/>
  <c r="P4" i="11"/>
  <c r="P24" i="11" s="1"/>
  <c r="P20" i="11"/>
  <c r="P17" i="11"/>
  <c r="P12" i="11"/>
  <c r="P11" i="11"/>
  <c r="P5" i="11" l="1"/>
  <c r="O13" i="7" l="1"/>
  <c r="O12" i="7"/>
  <c r="O31" i="7"/>
  <c r="O14" i="7" l="1"/>
  <c r="O30" i="7" l="1"/>
  <c r="O7" i="7" l="1"/>
  <c r="O25" i="7" l="1"/>
  <c r="O15" i="7"/>
  <c r="O20" i="7"/>
  <c r="O27" i="7"/>
  <c r="O18" i="7"/>
  <c r="O16" i="7" l="1"/>
  <c r="O23" i="7" l="1"/>
  <c r="O5" i="7"/>
  <c r="O6" i="7" l="1"/>
  <c r="O10" i="7"/>
  <c r="O22" i="7" l="1"/>
  <c r="O11" i="7"/>
  <c r="O4" i="7" l="1"/>
  <c r="T20" i="11" l="1"/>
  <c r="T17" i="11"/>
  <c r="T12" i="11"/>
  <c r="T11" i="11"/>
  <c r="T5" i="11"/>
  <c r="O50" i="1"/>
  <c r="O49" i="1"/>
  <c r="O48" i="1"/>
  <c r="O46" i="1"/>
  <c r="O44" i="1"/>
  <c r="O43" i="1"/>
  <c r="O42" i="1"/>
  <c r="O40" i="1"/>
  <c r="O39" i="1"/>
  <c r="O38" i="1"/>
  <c r="O37" i="1"/>
  <c r="O35" i="1"/>
  <c r="O34" i="1"/>
  <c r="O33" i="1"/>
  <c r="O32" i="1"/>
  <c r="O31" i="1"/>
  <c r="O30" i="1"/>
  <c r="O29" i="1"/>
  <c r="O24" i="1"/>
  <c r="O23" i="1"/>
  <c r="O22" i="1"/>
  <c r="O21" i="1"/>
  <c r="O20" i="1"/>
  <c r="O19" i="1"/>
  <c r="O18" i="1"/>
  <c r="O17" i="1"/>
  <c r="O15" i="1"/>
  <c r="O14" i="1"/>
  <c r="O13" i="1" l="1"/>
  <c r="O12" i="1"/>
  <c r="O11" i="1"/>
  <c r="O10" i="1"/>
  <c r="O9" i="1"/>
  <c r="O8" i="1"/>
  <c r="O6" i="1"/>
  <c r="O5" i="1"/>
  <c r="O4" i="1"/>
  <c r="M10" i="14" l="1"/>
  <c r="M12" i="14" s="1"/>
  <c r="L10" i="14"/>
  <c r="M16" i="14" l="1"/>
  <c r="T10" i="11" l="1"/>
  <c r="T9" i="11"/>
  <c r="T4" i="11"/>
  <c r="S23" i="11" l="1"/>
  <c r="S27" i="11"/>
  <c r="S26" i="11"/>
  <c r="S25" i="11"/>
  <c r="S29" i="11" s="1"/>
  <c r="S24" i="11"/>
  <c r="N27" i="11"/>
  <c r="N26" i="11"/>
  <c r="N25" i="11"/>
  <c r="N29" i="11" s="1"/>
  <c r="N24" i="11"/>
  <c r="N23" i="11"/>
  <c r="S37" i="7"/>
  <c r="R56" i="7"/>
  <c r="R55" i="7"/>
  <c r="R54" i="7"/>
  <c r="R53" i="7"/>
  <c r="R52" i="7"/>
  <c r="R50" i="7"/>
  <c r="R48" i="7"/>
  <c r="R47" i="7"/>
  <c r="R45" i="7"/>
  <c r="R43" i="7"/>
  <c r="R41" i="7"/>
  <c r="R39" i="7"/>
  <c r="R38" i="7"/>
  <c r="R17" i="7"/>
  <c r="R42" i="7" s="1"/>
  <c r="R9" i="7"/>
  <c r="R8" i="7"/>
  <c r="M56" i="7"/>
  <c r="M55" i="7"/>
  <c r="M54" i="7"/>
  <c r="M53" i="7"/>
  <c r="M52" i="7"/>
  <c r="M50" i="7"/>
  <c r="M48" i="7"/>
  <c r="M47" i="7"/>
  <c r="M45" i="7"/>
  <c r="M43" i="7"/>
  <c r="M42" i="7"/>
  <c r="M41" i="7"/>
  <c r="M39" i="7"/>
  <c r="M38" i="7"/>
  <c r="M37" i="7"/>
  <c r="R19" i="7" l="1"/>
  <c r="R21" i="7" s="1"/>
  <c r="R24" i="7" s="1"/>
  <c r="R26" i="7" s="1"/>
  <c r="R32" i="7" s="1"/>
  <c r="N28" i="11"/>
  <c r="S28" i="11"/>
  <c r="R40" i="7"/>
  <c r="R44" i="7" s="1"/>
  <c r="R46" i="7" s="1"/>
  <c r="R49" i="7" s="1"/>
  <c r="R51" i="7" s="1"/>
  <c r="R57" i="7" s="1"/>
  <c r="M40" i="7"/>
  <c r="M44" i="7" s="1"/>
  <c r="M46" i="7" s="1"/>
  <c r="M49" i="7" s="1"/>
  <c r="M51" i="7" s="1"/>
  <c r="M57" i="7" s="1"/>
  <c r="P10" i="11"/>
  <c r="P9" i="11"/>
  <c r="O16" i="12" l="1"/>
  <c r="P8" i="11"/>
  <c r="P15" i="11" s="1"/>
  <c r="P23" i="11" s="1"/>
  <c r="P13" i="11"/>
  <c r="O37" i="7"/>
  <c r="O38" i="7"/>
  <c r="O41" i="7"/>
  <c r="O43" i="7"/>
  <c r="O45" i="7"/>
  <c r="O47" i="7"/>
  <c r="O48" i="7"/>
  <c r="O50" i="7"/>
  <c r="O52" i="7"/>
  <c r="O53" i="7"/>
  <c r="O54" i="7"/>
  <c r="O55" i="7"/>
  <c r="O56" i="7"/>
  <c r="O8" i="7"/>
  <c r="O9" i="7"/>
  <c r="O17" i="7"/>
  <c r="O28" i="1"/>
  <c r="O36" i="1"/>
  <c r="O41" i="1"/>
  <c r="O45" i="1"/>
  <c r="O42" i="7" l="1"/>
  <c r="O39" i="7"/>
  <c r="O40" i="7" s="1"/>
  <c r="O19" i="7"/>
  <c r="O51" i="1"/>
  <c r="P25" i="11"/>
  <c r="O7" i="1"/>
  <c r="O16" i="1"/>
  <c r="L12" i="14"/>
  <c r="L16" i="14"/>
  <c r="L16" i="12"/>
  <c r="L11" i="12"/>
  <c r="M8" i="11"/>
  <c r="M15" i="11" s="1"/>
  <c r="M23" i="11" s="1"/>
  <c r="M9" i="11"/>
  <c r="M4" i="11"/>
  <c r="M6" i="11" s="1"/>
  <c r="L38" i="7"/>
  <c r="L41" i="7"/>
  <c r="L43" i="7"/>
  <c r="L45" i="7"/>
  <c r="L47" i="7"/>
  <c r="L48" i="7"/>
  <c r="L50" i="7"/>
  <c r="L52" i="7"/>
  <c r="L53" i="7"/>
  <c r="L54" i="7"/>
  <c r="L55" i="7"/>
  <c r="L56" i="7"/>
  <c r="L37" i="7"/>
  <c r="L8" i="7"/>
  <c r="L9" i="7"/>
  <c r="L19" i="7" s="1"/>
  <c r="M19" i="11"/>
  <c r="L36" i="1"/>
  <c r="L51" i="1" s="1"/>
  <c r="L25" i="1"/>
  <c r="L28" i="1"/>
  <c r="P16" i="11" l="1"/>
  <c r="O44" i="7"/>
  <c r="O46" i="7" s="1"/>
  <c r="P18" i="11"/>
  <c r="O21" i="7"/>
  <c r="M13" i="11"/>
  <c r="M25" i="11" s="1"/>
  <c r="L42" i="7"/>
  <c r="L39" i="7"/>
  <c r="L40" i="7" s="1"/>
  <c r="M24" i="11"/>
  <c r="O25" i="1"/>
  <c r="L17" i="14"/>
  <c r="M21" i="11"/>
  <c r="M27" i="11" s="1"/>
  <c r="M26" i="11"/>
  <c r="L21" i="7"/>
  <c r="L24" i="7" s="1"/>
  <c r="L26" i="7" s="1"/>
  <c r="L32" i="7" s="1"/>
  <c r="L10" i="11"/>
  <c r="L9" i="11"/>
  <c r="L44" i="7" l="1"/>
  <c r="L46" i="7" s="1"/>
  <c r="L49" i="7" s="1"/>
  <c r="L51" i="7" s="1"/>
  <c r="L57" i="7" s="1"/>
  <c r="P19" i="11"/>
  <c r="P26" i="11" s="1"/>
  <c r="P28" i="11" s="1"/>
  <c r="O24" i="7"/>
  <c r="O49" i="7"/>
  <c r="M28" i="11"/>
  <c r="M29" i="11"/>
  <c r="K29" i="1"/>
  <c r="K16" i="12"/>
  <c r="K11" i="12"/>
  <c r="L4" i="11"/>
  <c r="L13" i="11"/>
  <c r="L8" i="11"/>
  <c r="L15" i="11" s="1"/>
  <c r="L23" i="11" s="1"/>
  <c r="K45" i="1"/>
  <c r="K28" i="1"/>
  <c r="K37" i="7"/>
  <c r="D55" i="7"/>
  <c r="E55" i="7"/>
  <c r="F55" i="7"/>
  <c r="G55" i="7"/>
  <c r="H55" i="7"/>
  <c r="I55" i="7"/>
  <c r="J55" i="7"/>
  <c r="K55" i="7"/>
  <c r="C55" i="7"/>
  <c r="S55" i="7"/>
  <c r="Q55" i="7"/>
  <c r="K41" i="7"/>
  <c r="K43" i="7"/>
  <c r="K45" i="7"/>
  <c r="K47" i="7"/>
  <c r="K48" i="7"/>
  <c r="K50" i="7"/>
  <c r="K52" i="7"/>
  <c r="K53" i="7"/>
  <c r="K54" i="7"/>
  <c r="K56" i="7"/>
  <c r="J41" i="7"/>
  <c r="K38" i="7"/>
  <c r="K17" i="7"/>
  <c r="K9" i="7"/>
  <c r="K8" i="7"/>
  <c r="D10" i="7"/>
  <c r="E10" i="7"/>
  <c r="F10" i="7"/>
  <c r="G10" i="7"/>
  <c r="H10" i="7"/>
  <c r="I10" i="7"/>
  <c r="C10" i="7"/>
  <c r="P21" i="11" l="1"/>
  <c r="P27" i="11" s="1"/>
  <c r="P29" i="11" s="1"/>
  <c r="O51" i="7"/>
  <c r="O26" i="7"/>
  <c r="L24" i="11"/>
  <c r="K36" i="1"/>
  <c r="K39" i="7"/>
  <c r="K40" i="7" s="1"/>
  <c r="L18" i="11"/>
  <c r="K42" i="7"/>
  <c r="L16" i="11"/>
  <c r="K7" i="1"/>
  <c r="K41" i="1"/>
  <c r="K16" i="1"/>
  <c r="L6" i="11"/>
  <c r="K19" i="7"/>
  <c r="K21" i="7" s="1"/>
  <c r="K24" i="7" s="1"/>
  <c r="K26" i="7" s="1"/>
  <c r="K32" i="7" s="1"/>
  <c r="R24" i="11"/>
  <c r="D24" i="11"/>
  <c r="E24" i="11"/>
  <c r="F24" i="11"/>
  <c r="G24" i="11"/>
  <c r="O32" i="7" l="1"/>
  <c r="O57" i="7"/>
  <c r="L19" i="11"/>
  <c r="K51" i="1"/>
  <c r="K44" i="7"/>
  <c r="K46" i="7" s="1"/>
  <c r="K49" i="7" s="1"/>
  <c r="K51" i="7" s="1"/>
  <c r="K57" i="7" s="1"/>
  <c r="K25" i="1"/>
  <c r="L25" i="11"/>
  <c r="J29" i="1"/>
  <c r="J36" i="1" s="1"/>
  <c r="K10" i="14"/>
  <c r="K12" i="14" s="1"/>
  <c r="K16" i="14"/>
  <c r="J16" i="12"/>
  <c r="T8" i="11"/>
  <c r="T15" i="11" s="1"/>
  <c r="T23" i="11" s="1"/>
  <c r="K8" i="11"/>
  <c r="K15" i="11" s="1"/>
  <c r="K23" i="11" s="1"/>
  <c r="S53" i="7"/>
  <c r="S54" i="7"/>
  <c r="J37" i="7"/>
  <c r="J53" i="7"/>
  <c r="J54" i="7"/>
  <c r="J41" i="1"/>
  <c r="J45" i="1"/>
  <c r="J28" i="1"/>
  <c r="J7" i="1"/>
  <c r="J16" i="1"/>
  <c r="L21" i="11" l="1"/>
  <c r="L26" i="11"/>
  <c r="L28" i="11" s="1"/>
  <c r="K17" i="14"/>
  <c r="Q41" i="7"/>
  <c r="J51" i="1"/>
  <c r="J25" i="1"/>
  <c r="I13" i="11"/>
  <c r="L27" i="11" l="1"/>
  <c r="L29" i="11" s="1"/>
  <c r="B38" i="7"/>
  <c r="B4" i="11" s="1"/>
  <c r="I11" i="12" l="1"/>
  <c r="I16" i="12"/>
  <c r="J13" i="11"/>
  <c r="J4" i="11"/>
  <c r="J24" i="11" s="1"/>
  <c r="J8" i="11"/>
  <c r="J15" i="11" s="1"/>
  <c r="J23" i="11" s="1"/>
  <c r="J6" i="11" l="1"/>
  <c r="I41" i="7"/>
  <c r="I43" i="7"/>
  <c r="I45" i="7"/>
  <c r="I47" i="7"/>
  <c r="I48" i="7"/>
  <c r="I50" i="7"/>
  <c r="I52" i="7"/>
  <c r="I53" i="7"/>
  <c r="I54" i="7"/>
  <c r="I56" i="7"/>
  <c r="I38" i="7"/>
  <c r="I17" i="7"/>
  <c r="I42" i="7" s="1"/>
  <c r="I9" i="7"/>
  <c r="I8" i="7"/>
  <c r="I39" i="7" s="1"/>
  <c r="I37" i="7"/>
  <c r="I28" i="1"/>
  <c r="I45" i="1"/>
  <c r="I41" i="1"/>
  <c r="I29" i="1"/>
  <c r="I36" i="1" s="1"/>
  <c r="I16" i="1"/>
  <c r="I7" i="1"/>
  <c r="I40" i="7" l="1"/>
  <c r="I44" i="7" s="1"/>
  <c r="I46" i="7" s="1"/>
  <c r="I49" i="7" s="1"/>
  <c r="I51" i="7" s="1"/>
  <c r="I57" i="7" s="1"/>
  <c r="J25" i="11"/>
  <c r="I19" i="7"/>
  <c r="I21" i="7" s="1"/>
  <c r="I24" i="7" s="1"/>
  <c r="I26" i="7" s="1"/>
  <c r="I32" i="7" s="1"/>
  <c r="I51" i="1"/>
  <c r="I25" i="1"/>
  <c r="I19" i="11"/>
  <c r="I21" i="11" l="1"/>
  <c r="I4" i="11" l="1"/>
  <c r="I24" i="11" s="1"/>
  <c r="I6" i="11" l="1"/>
  <c r="I26" i="11"/>
  <c r="J16" i="14"/>
  <c r="J10" i="14"/>
  <c r="J12" i="14" s="1"/>
  <c r="H11" i="12"/>
  <c r="H16" i="12"/>
  <c r="I8" i="11"/>
  <c r="I15" i="11" s="1"/>
  <c r="I23" i="11" s="1"/>
  <c r="H37" i="7"/>
  <c r="H38" i="7"/>
  <c r="H41" i="7"/>
  <c r="H43" i="7"/>
  <c r="H45" i="7"/>
  <c r="H47" i="7"/>
  <c r="H48" i="7"/>
  <c r="H50" i="7"/>
  <c r="H52" i="7"/>
  <c r="H53" i="7"/>
  <c r="H54" i="7"/>
  <c r="H56" i="7"/>
  <c r="G17" i="7"/>
  <c r="G42" i="7" s="1"/>
  <c r="H17" i="7"/>
  <c r="H42" i="7" s="1"/>
  <c r="G9" i="7"/>
  <c r="H9" i="7"/>
  <c r="G8" i="7"/>
  <c r="G39" i="7" s="1"/>
  <c r="H8" i="7"/>
  <c r="H39" i="7" s="1"/>
  <c r="G16" i="1"/>
  <c r="H16" i="1"/>
  <c r="G29" i="1"/>
  <c r="G36" i="1" s="1"/>
  <c r="H29" i="1"/>
  <c r="H36" i="1" s="1"/>
  <c r="G41" i="1"/>
  <c r="H41" i="1"/>
  <c r="G45" i="1"/>
  <c r="H45" i="1"/>
  <c r="H7" i="1"/>
  <c r="H28" i="1"/>
  <c r="G19" i="7" l="1"/>
  <c r="G21" i="7" s="1"/>
  <c r="I28" i="11"/>
  <c r="J17" i="14"/>
  <c r="H25" i="1"/>
  <c r="I25" i="11"/>
  <c r="I27" i="11"/>
  <c r="H19" i="7"/>
  <c r="H21" i="7" s="1"/>
  <c r="H24" i="7" s="1"/>
  <c r="H26" i="7" s="1"/>
  <c r="H32" i="7" s="1"/>
  <c r="H40" i="7"/>
  <c r="H44" i="7" s="1"/>
  <c r="H46" i="7" s="1"/>
  <c r="H49" i="7" s="1"/>
  <c r="H51" i="7" s="1"/>
  <c r="H57" i="7" s="1"/>
  <c r="H51" i="1"/>
  <c r="G24" i="7" l="1"/>
  <c r="I29" i="11"/>
  <c r="G26" i="7" l="1"/>
  <c r="G32" i="7" l="1"/>
  <c r="H19" i="11"/>
  <c r="H21" i="11" s="1"/>
  <c r="F17" i="7" l="1"/>
  <c r="F42" i="7" s="1"/>
  <c r="E17" i="7"/>
  <c r="E42" i="7" s="1"/>
  <c r="D17" i="7"/>
  <c r="D42" i="7" s="1"/>
  <c r="C17" i="7"/>
  <c r="C42" i="7" s="1"/>
  <c r="F7" i="1"/>
  <c r="E7" i="1"/>
  <c r="D7" i="1"/>
  <c r="C7" i="1"/>
  <c r="Q48" i="7" l="1"/>
  <c r="H4" i="11"/>
  <c r="H13" i="11"/>
  <c r="G51" i="1"/>
  <c r="G7" i="1"/>
  <c r="G25" i="1" s="1"/>
  <c r="H6" i="11" l="1"/>
  <c r="H24" i="11"/>
  <c r="G11" i="12"/>
  <c r="H25" i="11"/>
  <c r="H26" i="11"/>
  <c r="H27" i="11"/>
  <c r="H8" i="11"/>
  <c r="H15" i="11" s="1"/>
  <c r="H23" i="11" s="1"/>
  <c r="G38" i="7"/>
  <c r="G41" i="7"/>
  <c r="G43" i="7"/>
  <c r="G45" i="7"/>
  <c r="G47" i="7"/>
  <c r="G48" i="7"/>
  <c r="G50" i="7"/>
  <c r="G52" i="7"/>
  <c r="G53" i="7"/>
  <c r="G54" i="7"/>
  <c r="G56" i="7"/>
  <c r="C48" i="7"/>
  <c r="D48" i="7"/>
  <c r="E48" i="7"/>
  <c r="F48" i="7"/>
  <c r="H28" i="11" l="1"/>
  <c r="H29" i="11"/>
  <c r="G40" i="7"/>
  <c r="G44" i="7" s="1"/>
  <c r="G37" i="7"/>
  <c r="G28" i="1"/>
  <c r="G46" i="7" l="1"/>
  <c r="G16" i="12"/>
  <c r="G49" i="7" l="1"/>
  <c r="D8" i="7"/>
  <c r="D39" i="7" s="1"/>
  <c r="G51" i="7" l="1"/>
  <c r="E9" i="7"/>
  <c r="Q9" i="7"/>
  <c r="D9" i="7"/>
  <c r="Q17" i="7"/>
  <c r="Q42" i="7" s="1"/>
  <c r="F8" i="7"/>
  <c r="F39" i="7" s="1"/>
  <c r="F9" i="7"/>
  <c r="Q8" i="7"/>
  <c r="Q39" i="7" s="1"/>
  <c r="E8" i="7"/>
  <c r="E39" i="7" s="1"/>
  <c r="G57" i="7" l="1"/>
  <c r="I16" i="14" l="1"/>
  <c r="I10" i="14"/>
  <c r="I12" i="14" s="1"/>
  <c r="F16" i="12"/>
  <c r="F11" i="12"/>
  <c r="Q11" i="12"/>
  <c r="R8" i="11"/>
  <c r="R15" i="11" s="1"/>
  <c r="R23" i="11" s="1"/>
  <c r="Q56" i="7"/>
  <c r="Q54" i="7"/>
  <c r="Q53" i="7"/>
  <c r="Q52" i="7"/>
  <c r="Q50" i="7"/>
  <c r="Q47" i="7"/>
  <c r="Q45" i="7"/>
  <c r="Q43" i="7"/>
  <c r="Q38" i="7"/>
  <c r="Q37" i="7"/>
  <c r="F37" i="7"/>
  <c r="F28" i="1"/>
  <c r="I17" i="14" l="1"/>
  <c r="Q40" i="7"/>
  <c r="F43" i="7" l="1"/>
  <c r="F50" i="7"/>
  <c r="F45" i="7"/>
  <c r="F52" i="7"/>
  <c r="F56" i="7"/>
  <c r="F53" i="7"/>
  <c r="F47" i="7"/>
  <c r="F54" i="7"/>
  <c r="E16" i="12" l="1"/>
  <c r="E11" i="12"/>
  <c r="E54" i="7"/>
  <c r="E53" i="7"/>
  <c r="E52" i="7"/>
  <c r="E43" i="7"/>
  <c r="E37" i="7"/>
  <c r="E56" i="7"/>
  <c r="E50" i="7"/>
  <c r="E47" i="7"/>
  <c r="E45" i="7"/>
  <c r="E28" i="1"/>
  <c r="F38" i="7" l="1"/>
  <c r="E38" i="7"/>
  <c r="E40" i="7" l="1"/>
  <c r="F40" i="7"/>
  <c r="H16" i="14" l="1"/>
  <c r="H10" i="14"/>
  <c r="H12" i="14" s="1"/>
  <c r="D16" i="12"/>
  <c r="D11" i="12"/>
  <c r="H17" i="14" l="1"/>
  <c r="D37" i="7"/>
  <c r="D56" i="7"/>
  <c r="D54" i="7"/>
  <c r="D53" i="7"/>
  <c r="D47" i="7"/>
  <c r="D28" i="1"/>
  <c r="C16" i="12" l="1"/>
  <c r="C11" i="12" l="1"/>
  <c r="C53" i="7"/>
  <c r="C52" i="7"/>
  <c r="C50" i="7"/>
  <c r="C43" i="7"/>
  <c r="C37" i="7"/>
  <c r="C56" i="7"/>
  <c r="C54" i="7"/>
  <c r="C47" i="7"/>
  <c r="C45" i="7"/>
  <c r="C8" i="7"/>
  <c r="C39" i="7" s="1"/>
  <c r="C9" i="7"/>
  <c r="C28" i="1"/>
  <c r="C38" i="7" l="1"/>
  <c r="G10" i="14"/>
  <c r="G12" i="14" s="1"/>
  <c r="C40" i="7" l="1"/>
  <c r="G16" i="14"/>
  <c r="G17" i="14" l="1"/>
  <c r="F16" i="14" l="1"/>
  <c r="F10" i="14"/>
  <c r="F12" i="14" s="1"/>
  <c r="F17" i="14" l="1"/>
  <c r="E16" i="14" l="1"/>
  <c r="E10" i="14"/>
  <c r="E12" i="14" s="1"/>
  <c r="E17" i="14" l="1"/>
  <c r="D16" i="14" l="1"/>
  <c r="D10" i="14"/>
  <c r="D12" i="14" s="1"/>
  <c r="D17" i="14" l="1"/>
  <c r="C16" i="14" l="1"/>
  <c r="C10" i="14"/>
  <c r="C12" i="14" s="1"/>
  <c r="C17" i="14" l="1"/>
  <c r="D52" i="7" l="1"/>
  <c r="D43" i="7" l="1"/>
  <c r="D45" i="7" l="1"/>
  <c r="D38" i="7" l="1"/>
  <c r="D50" i="7" l="1"/>
  <c r="D40" i="7" l="1"/>
  <c r="D41" i="7" l="1"/>
  <c r="D44" i="7" s="1"/>
  <c r="D46" i="7" s="1"/>
  <c r="D19" i="7"/>
  <c r="D21" i="7" s="1"/>
  <c r="C41" i="7"/>
  <c r="C44" i="7" s="1"/>
  <c r="C46" i="7" s="1"/>
  <c r="C19" i="7"/>
  <c r="C21" i="7" s="1"/>
  <c r="D49" i="7" l="1"/>
  <c r="D51" i="7" s="1"/>
  <c r="D57" i="7" s="1"/>
  <c r="C24" i="7"/>
  <c r="C26" i="7" s="1"/>
  <c r="C32" i="7" s="1"/>
  <c r="C49" i="7"/>
  <c r="C51" i="7" s="1"/>
  <c r="C57" i="7" s="1"/>
  <c r="D24" i="7"/>
  <c r="D26" i="7" s="1"/>
  <c r="D32" i="7" s="1"/>
  <c r="E19" i="7"/>
  <c r="E21" i="7" s="1"/>
  <c r="E41" i="7"/>
  <c r="E44" i="7" s="1"/>
  <c r="E46" i="7" s="1"/>
  <c r="E49" i="7" l="1"/>
  <c r="E51" i="7" s="1"/>
  <c r="E57" i="7" s="1"/>
  <c r="E24" i="7"/>
  <c r="E26" i="7" s="1"/>
  <c r="E32" i="7" s="1"/>
  <c r="Q19" i="7" l="1"/>
  <c r="F41" i="7"/>
  <c r="F44" i="7" s="1"/>
  <c r="F46" i="7" s="1"/>
  <c r="F19" i="7"/>
  <c r="F21" i="7" s="1"/>
  <c r="F49" i="7" l="1"/>
  <c r="F51" i="7" s="1"/>
  <c r="F57" i="7" s="1"/>
  <c r="F24" i="7"/>
  <c r="F26" i="7" s="1"/>
  <c r="F32" i="7" s="1"/>
  <c r="Q21" i="7"/>
  <c r="Q44" i="7"/>
  <c r="Q24" i="7" l="1"/>
  <c r="Q26" i="7" s="1"/>
  <c r="Q46" i="7"/>
  <c r="Q49" i="7" s="1"/>
  <c r="Q32" i="7" l="1"/>
  <c r="Q51" i="7"/>
  <c r="Q57" i="7" l="1"/>
  <c r="F19" i="11" l="1"/>
  <c r="E19" i="11"/>
  <c r="D19" i="11"/>
  <c r="D26" i="11" s="1"/>
  <c r="D28" i="11" s="1"/>
  <c r="G19" i="11"/>
  <c r="G26" i="11" s="1"/>
  <c r="G28" i="11" s="1"/>
  <c r="E26" i="11" l="1"/>
  <c r="E28" i="11" s="1"/>
  <c r="F26" i="11"/>
  <c r="F28" i="11" s="1"/>
  <c r="C41" i="1" l="1"/>
  <c r="E41" i="1"/>
  <c r="D41" i="1"/>
  <c r="E16" i="1" l="1"/>
  <c r="E25" i="1" s="1"/>
  <c r="D16" i="1"/>
  <c r="D25" i="1" s="1"/>
  <c r="D45" i="1" s="1"/>
  <c r="C16" i="1"/>
  <c r="C25" i="1" s="1"/>
  <c r="C45" i="1" s="1"/>
  <c r="E45" i="1" l="1"/>
  <c r="C29" i="1"/>
  <c r="C36" i="1" s="1"/>
  <c r="C51" i="1" s="1"/>
  <c r="E29" i="1"/>
  <c r="D29" i="1"/>
  <c r="E36" i="1" l="1"/>
  <c r="E51" i="1" s="1"/>
  <c r="D36" i="1"/>
  <c r="D51" i="1" s="1"/>
  <c r="F41" i="1" l="1"/>
  <c r="F16" i="1" l="1"/>
  <c r="F25" i="1" s="1"/>
  <c r="F45" i="1" s="1"/>
  <c r="F29" i="1"/>
  <c r="F36" i="1" l="1"/>
  <c r="F51" i="1" s="1"/>
  <c r="D6" i="11" l="1"/>
  <c r="D21" i="11" l="1"/>
  <c r="D27" i="11" s="1"/>
  <c r="G6" i="11"/>
  <c r="E21" i="11"/>
  <c r="F21" i="11"/>
  <c r="G21" i="11"/>
  <c r="G27" i="11" l="1"/>
  <c r="G13" i="11"/>
  <c r="G25" i="11" s="1"/>
  <c r="G29" i="11" s="1"/>
  <c r="E13" i="11"/>
  <c r="F13" i="11"/>
  <c r="R13" i="11"/>
  <c r="R6" i="11"/>
  <c r="F6" i="11" l="1"/>
  <c r="F27" i="11" s="1"/>
  <c r="R25" i="11"/>
  <c r="F25" i="11" l="1"/>
  <c r="F29" i="11" s="1"/>
  <c r="E6" i="11"/>
  <c r="D13" i="11"/>
  <c r="D25" i="11" l="1"/>
  <c r="D29" i="11" s="1"/>
  <c r="E27" i="11"/>
  <c r="E25" i="11"/>
  <c r="E29" i="11" l="1"/>
  <c r="R19" i="11"/>
  <c r="R26" i="11" l="1"/>
  <c r="R28" i="11" s="1"/>
  <c r="R21" i="11"/>
  <c r="R27" i="11" l="1"/>
  <c r="R29" i="11" s="1"/>
  <c r="J19" i="11" l="1"/>
  <c r="J21" i="11" l="1"/>
  <c r="J27" i="11" s="1"/>
  <c r="J29" i="11" s="1"/>
  <c r="J26" i="11"/>
  <c r="J28" i="11" s="1"/>
  <c r="J11" i="12" l="1"/>
  <c r="S56" i="7" l="1"/>
  <c r="S52" i="7"/>
  <c r="S50" i="7"/>
  <c r="S47" i="7"/>
  <c r="S8" i="7" l="1"/>
  <c r="T18" i="11" s="1"/>
  <c r="S48" i="7"/>
  <c r="S43" i="7"/>
  <c r="S39" i="7" l="1"/>
  <c r="S45" i="7"/>
  <c r="S38" i="7"/>
  <c r="S17" i="7"/>
  <c r="S42" i="7" l="1"/>
  <c r="S40" i="7"/>
  <c r="S9" i="7"/>
  <c r="S19" i="7" s="1"/>
  <c r="S41" i="7"/>
  <c r="T6" i="11"/>
  <c r="T13" i="11"/>
  <c r="T16" i="11" l="1"/>
  <c r="S44" i="7"/>
  <c r="S46" i="7" s="1"/>
  <c r="S21" i="7"/>
  <c r="T25" i="11"/>
  <c r="T24" i="11"/>
  <c r="T19" i="11" l="1"/>
  <c r="S49" i="7"/>
  <c r="S24" i="7"/>
  <c r="J56" i="7"/>
  <c r="T21" i="11" l="1"/>
  <c r="T26" i="11"/>
  <c r="T28" i="11" s="1"/>
  <c r="S26" i="7"/>
  <c r="S51" i="7"/>
  <c r="J52" i="7"/>
  <c r="J50" i="7"/>
  <c r="J43" i="7"/>
  <c r="T27" i="11" l="1"/>
  <c r="T29" i="11" s="1"/>
  <c r="S57" i="7"/>
  <c r="S32" i="7"/>
  <c r="J45" i="7"/>
  <c r="J17" i="7"/>
  <c r="J42" i="7" s="1"/>
  <c r="J48" i="7" l="1"/>
  <c r="J47" i="7" l="1"/>
  <c r="K19" i="11" l="1"/>
  <c r="J8" i="7"/>
  <c r="J39" i="7" s="1"/>
  <c r="K13" i="11"/>
  <c r="K4" i="11" l="1"/>
  <c r="K24" i="11" s="1"/>
  <c r="J9" i="7"/>
  <c r="J38" i="7"/>
  <c r="K21" i="11"/>
  <c r="K26" i="11" l="1"/>
  <c r="K28" i="11" s="1"/>
  <c r="K6" i="11"/>
  <c r="K27" i="11" s="1"/>
  <c r="J40" i="7"/>
  <c r="J19" i="7"/>
  <c r="J44" i="7" l="1"/>
  <c r="K25" i="11"/>
  <c r="K29" i="11" s="1"/>
  <c r="J21" i="7"/>
  <c r="J24" i="7" l="1"/>
  <c r="J46" i="7"/>
  <c r="J49" i="7" l="1"/>
  <c r="J26" i="7"/>
  <c r="J32" i="7" l="1"/>
  <c r="J51" i="7"/>
  <c r="J57" i="7" l="1"/>
</calcChain>
</file>

<file path=xl/sharedStrings.xml><?xml version="1.0" encoding="utf-8"?>
<sst xmlns="http://schemas.openxmlformats.org/spreadsheetml/2006/main" count="281" uniqueCount="163">
  <si>
    <t>Consolidated balance sheet</t>
  </si>
  <si>
    <t>ASSETS - €m</t>
  </si>
  <si>
    <t>Intangible assets</t>
  </si>
  <si>
    <t>Goodwill</t>
  </si>
  <si>
    <t>Other intangible assets</t>
  </si>
  <si>
    <t>Insurance business investments</t>
  </si>
  <si>
    <t>Investment property</t>
  </si>
  <si>
    <t>Derivatives</t>
  </si>
  <si>
    <t>Receivables arising from banking and other activities</t>
  </si>
  <si>
    <t>Investments in associates</t>
  </si>
  <si>
    <t>Reinsurers' share of insurance liabilities</t>
  </si>
  <si>
    <t>Other assets</t>
  </si>
  <si>
    <t>Buildings used in the business and other property, plant and equipment</t>
  </si>
  <si>
    <t>Deferred acquisition costs</t>
  </si>
  <si>
    <t>Deferred tax assets</t>
  </si>
  <si>
    <t xml:space="preserve">Receivables arising from insurance and reinsurance operations </t>
  </si>
  <si>
    <t>Trade receivables arising from other activities</t>
  </si>
  <si>
    <t>Current tax receivables</t>
  </si>
  <si>
    <t>Other receivables</t>
  </si>
  <si>
    <t>Cash and cash equivalents</t>
  </si>
  <si>
    <t>TOTAL ASSETS</t>
  </si>
  <si>
    <t>EQUITY &amp; LIABILITIES - €m</t>
  </si>
  <si>
    <t>Equity attributable to owners of the parent</t>
  </si>
  <si>
    <t>Share capital</t>
  </si>
  <si>
    <t>Additional paid-in capital</t>
  </si>
  <si>
    <t>Retained earnings</t>
  </si>
  <si>
    <t>Other comprehensive income</t>
  </si>
  <si>
    <t>Consolidated net income for the period</t>
  </si>
  <si>
    <t>Non-controlling interests</t>
  </si>
  <si>
    <t>Total equity</t>
  </si>
  <si>
    <t>Provisions for liabilities and charges</t>
  </si>
  <si>
    <t>Financing liabilities</t>
  </si>
  <si>
    <t>Liabilities relating to insurance contracts</t>
  </si>
  <si>
    <t>Payables arising from banking sector activities</t>
  </si>
  <si>
    <t>Amounts due to banking sector companies</t>
  </si>
  <si>
    <t>Amounts due to customers of banking sector companies</t>
  </si>
  <si>
    <t>Debt securities</t>
  </si>
  <si>
    <t>Other liabilities</t>
  </si>
  <si>
    <t>Deferred tax liabilities</t>
  </si>
  <si>
    <t xml:space="preserve">Payables arising from insurance and reinsurance operations </t>
  </si>
  <si>
    <t>Current tax payables</t>
  </si>
  <si>
    <t>Derivative instruments with a negative fair value</t>
  </si>
  <si>
    <t>Other payables</t>
  </si>
  <si>
    <t>TOTAL EQUITY AND LIABILITIES</t>
  </si>
  <si>
    <t>Cost of risk</t>
  </si>
  <si>
    <t>Investment income, net of management expenses</t>
  </si>
  <si>
    <t>Claims expenses</t>
  </si>
  <si>
    <t>CURRENT OPERATING INCOME</t>
  </si>
  <si>
    <t>OPERATING INCOME</t>
  </si>
  <si>
    <t>Finance costs</t>
  </si>
  <si>
    <t>Share in net income of associates</t>
  </si>
  <si>
    <t>in €m</t>
  </si>
  <si>
    <t>UNDERWRITING INCOME/LOSS BEFORE REINSURANCE</t>
  </si>
  <si>
    <t>UNDERWRITING INCOME/LOSS AFTER REINSURANCE</t>
  </si>
  <si>
    <t>REVENUE</t>
  </si>
  <si>
    <t>Other operating income / expenses</t>
  </si>
  <si>
    <t>Income Tax</t>
  </si>
  <si>
    <t>NET INCOME</t>
  </si>
  <si>
    <t>Employee profit sharing sharing and incentive plans</t>
  </si>
  <si>
    <t xml:space="preserve">    Fees and commission income </t>
  </si>
  <si>
    <t xml:space="preserve">    Net income from banking activities</t>
  </si>
  <si>
    <t>Combined ratio before reinsurance</t>
  </si>
  <si>
    <t>Reinsurance result</t>
  </si>
  <si>
    <t>Ceded premiums</t>
  </si>
  <si>
    <t>Net earned premiums</t>
  </si>
  <si>
    <t>Ceded claims</t>
  </si>
  <si>
    <t>Net claims expenses</t>
  </si>
  <si>
    <t>Commissions received from reinsurers</t>
  </si>
  <si>
    <t>Cost ratio before reinsurance</t>
  </si>
  <si>
    <t>Cost ratio after reinsurance</t>
  </si>
  <si>
    <t>Loss ratio before reinsurance</t>
  </si>
  <si>
    <t>Loss ratio after reinsurance</t>
  </si>
  <si>
    <t>Combined ratio after reinsurance</t>
  </si>
  <si>
    <t>(A)</t>
  </si>
  <si>
    <t>(D)</t>
  </si>
  <si>
    <t>(B)</t>
  </si>
  <si>
    <t>(E)</t>
  </si>
  <si>
    <t xml:space="preserve">(C) </t>
  </si>
  <si>
    <t>(F)</t>
  </si>
  <si>
    <t>Northern Europe</t>
  </si>
  <si>
    <t>Central Europe</t>
  </si>
  <si>
    <t>Mediterranean &amp; Africa</t>
  </si>
  <si>
    <t>North America</t>
  </si>
  <si>
    <t>Latin America</t>
  </si>
  <si>
    <t>Asia Pacific</t>
  </si>
  <si>
    <t>in €m | non-audited</t>
  </si>
  <si>
    <t>Western Europe</t>
  </si>
  <si>
    <t>Loss ratio before reinsurance - split by region</t>
  </si>
  <si>
    <t>Consolidated income statement - Analytic view</t>
  </si>
  <si>
    <t>IMPORTANT NOTICE:</t>
  </si>
  <si>
    <t>published figures</t>
  </si>
  <si>
    <t>Solvency required capital</t>
  </si>
  <si>
    <t xml:space="preserve">    Required capital - Non-life underwriting risk</t>
  </si>
  <si>
    <t xml:space="preserve">    Required capital - Market risk</t>
  </si>
  <si>
    <t xml:space="preserve">    Required capital - Counterparty risk</t>
  </si>
  <si>
    <t>Required capital - Operational risk</t>
  </si>
  <si>
    <t>Diversification</t>
  </si>
  <si>
    <t>Tax adjustment</t>
  </si>
  <si>
    <t>Factoring required capital</t>
  </si>
  <si>
    <t>T1 capital</t>
  </si>
  <si>
    <t>T2 capital</t>
  </si>
  <si>
    <t>T3 capital</t>
  </si>
  <si>
    <t>Total eligible own funds</t>
  </si>
  <si>
    <t>SOLVENCY RATIO</t>
  </si>
  <si>
    <t>€m</t>
  </si>
  <si>
    <t>Insurance required capital</t>
  </si>
  <si>
    <t>Group SCR</t>
  </si>
  <si>
    <t>Other revenue</t>
  </si>
  <si>
    <t>Operating expenses</t>
  </si>
  <si>
    <t>Operating expenses, net of revenues from other services - before reinsurance</t>
  </si>
  <si>
    <t>Operating expenses, net of revenues from other services - after reinsurance</t>
  </si>
  <si>
    <t>Lease liabilities</t>
  </si>
  <si>
    <t>Badwill/Goodwill</t>
  </si>
  <si>
    <t xml:space="preserve">    Income from services activities</t>
  </si>
  <si>
    <t xml:space="preserve">    Expenses from services activities</t>
  </si>
  <si>
    <t xml:space="preserve">    Expenses from banking activities excl. cost of risk</t>
  </si>
  <si>
    <t xml:space="preserve">* This estimated solvency ratio is a preliminary calculation made according to Coface’s interpretation of the Solvency 2 Regulations.  The result of the final calculation could differ from this preliminary calculation. The estimated solvency ratio has not been audited. It includes a stricter estimate of the factoring business line. </t>
  </si>
  <si>
    <t>** This estimated solvency ratio constitutes a preliminary calculation made according to Coface’s interpretation of Solvency II regulations and using the Partial Internal Model. The result of the definitive calculation may differ from the preliminary calculation. The estimated solvency ratio is not audited.</t>
  </si>
  <si>
    <t>31/12/2019
(PIM)**</t>
  </si>
  <si>
    <t>31/12/2020
(PIM)**</t>
  </si>
  <si>
    <t>31/12/2021
(PIM)**</t>
  </si>
  <si>
    <t>Q1 2022</t>
  </si>
  <si>
    <t>Q2 2022</t>
  </si>
  <si>
    <t>Q3 2022</t>
  </si>
  <si>
    <t>FY 2022</t>
  </si>
  <si>
    <t>Q4 2022</t>
  </si>
  <si>
    <t>IFRS 17</t>
  </si>
  <si>
    <t>Loss component</t>
  </si>
  <si>
    <t>Ceded loss component</t>
  </si>
  <si>
    <t>Total revenue - split by region</t>
  </si>
  <si>
    <t>Combined ratio</t>
  </si>
  <si>
    <t>Consolidated income statement (simplified)</t>
  </si>
  <si>
    <t>Total revenue</t>
  </si>
  <si>
    <t>Q1 2023</t>
  </si>
  <si>
    <t>Insurance Finance Expenses</t>
  </si>
  <si>
    <t>Investments at amortized cost</t>
  </si>
  <si>
    <t>Investments at FV/OCI</t>
  </si>
  <si>
    <t>Investments at FV P&amp;L</t>
  </si>
  <si>
    <t>Attributable costs</t>
  </si>
  <si>
    <t>Non attributable expenses from insurance activity</t>
  </si>
  <si>
    <t>Provision for litigation</t>
  </si>
  <si>
    <t>Q2 2023</t>
  </si>
  <si>
    <t>30/06/2020
(PIM)**</t>
  </si>
  <si>
    <t>30/06/2021
(PIM)***</t>
  </si>
  <si>
    <t>30/06/2022
(PIM)**</t>
  </si>
  <si>
    <t>31/12/2022
(PIM)**</t>
  </si>
  <si>
    <t>30/06/2023
(PIM)**</t>
  </si>
  <si>
    <t>Q3 2023</t>
  </si>
  <si>
    <t>Insurance revenue</t>
  </si>
  <si>
    <t>Q4 2023</t>
  </si>
  <si>
    <t>FY 2023</t>
  </si>
  <si>
    <t>31/12/2023
(PIM)**</t>
  </si>
  <si>
    <t>IFRS17 methodology</t>
  </si>
  <si>
    <t>Q1 2024</t>
  </si>
  <si>
    <t>Q2 2024</t>
  </si>
  <si>
    <t>30/06/2024
(PIM)**</t>
  </si>
  <si>
    <t>Q3 2024</t>
  </si>
  <si>
    <t>FY 2024</t>
  </si>
  <si>
    <t>Q4 2024</t>
  </si>
  <si>
    <t>31/12/2024
(PIM)**</t>
  </si>
  <si>
    <t xml:space="preserve"> </t>
  </si>
  <si>
    <t>Q1 2025</t>
  </si>
  <si>
    <t>The information contained in this spreadsheet has not been subject to independent verification. 
No representation, warranty or undertaking, express or implied, is made as to, and no reliance should be placed on, the fairness, accuracy, completeness or correctness of the information contained herein. None of the Coface Group, its affiliates or its advisors, nor any representatives of such persons, shall have any liability whatsoever for any loss arising from any use of this document or its contents or otherwise arising in connection with this document or any other information or material discussed.
Participants should read the financial statements for the period ending 30 June 2024 and complete this information with the Universal Registration Document for the year 2024. The Universal Registration Document for 2024 was registered by the Autorité des marchés financiers (“AMF”) on 3 April 2025 under the No. D.25-0227. These documents all together present a detailed description of the Coface Group, its business, strategy, financial condition, results of operations and risk factors. 
This spreadhseet contains certain information that has not been prepared in accordance with International Financial Reporting Standards (“IFRS”). This information has important limitations as an analytical tool and should not be considered in isolation or as a substitute for analysis of our results as reported under IFRS.
More comprehensive information about the Coface Group may be obtained on its Internet website (http://www.coface.com/Investors). 
This document does not constitute an offer to sell, or a solicitation of an offer to buy COFACE SA securities in any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</si>
</sst>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4" formatCode="_-* #,##0.00\ &quot;€&quot;_-;\-* #,##0.00\ &quot;€&quot;_-;_-* &quot;-&quot;??\ &quot;€&quot;_-;_-@_-"/>
    <numFmt numFmtId="43" formatCode="_-* #,##0.00_-;\-* #,##0.00_-;_-* &quot;-&quot;??_-;_-@_-"/>
    <numFmt numFmtId="164" formatCode="&quot;$&quot;#,##0_);\(&quot;$&quot;#,##0\)"/>
    <numFmt numFmtId="165" formatCode="_(* #,##0_);_(* \(#,##0\);_(* &quot;-&quot;_);_(@_)"/>
    <numFmt numFmtId="166" formatCode="_(* #,##0.00_);_(* \(#,##0.00\);_(* &quot;-&quot;??_);_(@_)"/>
    <numFmt numFmtId="167" formatCode="_-* #,##0.00\ _€_-;\-* #,##0.00\ _€_-;_-* &quot;-&quot;??\ _€_-;_-@_-"/>
    <numFmt numFmtId="168" formatCode="#,##0.0\ "/>
    <numFmt numFmtId="169" formatCode="#,##0\ "/>
    <numFmt numFmtId="170" formatCode="#,##0.00_ ;[Red]\-#,##0.00;\-"/>
    <numFmt numFmtId="171" formatCode="#,##0.0,,,&quot;bn&quot;;\(#,##0.0,,,\)&quot;bn&quot;;\-_);* @"/>
    <numFmt numFmtId="172" formatCode="#,##0&quot;bps&quot;;\(#,##0\)&quot;bps&quot;;\-_);* @"/>
    <numFmt numFmtId="173" formatCode="#,##0_);\(#,##0\);\-_);@_)"/>
    <numFmt numFmtId="174" formatCode="dd\ mmm\ yy_);&quot;n.m.&quot;_);&quot;n.m.&quot;_);* @"/>
    <numFmt numFmtId="175" formatCode="#,##0&quot; days&quot;_);\(#,##0\)&quot; days&quot;;\-_);* @"/>
    <numFmt numFmtId="176" formatCode="\+#,##0;\-#,###;0"/>
    <numFmt numFmtId="177" formatCode="\+#,##0;\-#,##0;0"/>
    <numFmt numFmtId="178" formatCode="\+#,##0&quot;   &quot;;\-#,##0&quot;   &quot;;0&quot;   &quot;"/>
    <numFmt numFmtId="179" formatCode="#,##0;&quot;–&quot;_l#,##0;#,##0"/>
    <numFmt numFmtId="180" formatCode="_([$€]* #,##0.00_);_([$€]* \(#,##0.00\);_([$€]* &quot;-&quot;??_);_(@_)"/>
    <numFmt numFmtId="181" formatCode="#,##0&quot;       &quot;"/>
    <numFmt numFmtId="182" formatCode="#,##0&quot;   &quot;"/>
    <numFmt numFmtId="183" formatCode="#,##0.00;&quot;–&quot;_l#,##0.00;#,##0.00"/>
    <numFmt numFmtId="184" formatCode="###0_);\(###0\);\-_);@_)"/>
    <numFmt numFmtId="185" formatCode="#,##0.0%_);\(#,##0.0\)%;#,##0.0%;___)@"/>
    <numFmt numFmtId="186" formatCode="_-* #,##0.00\ _F_-;\-* #,##0.00\ _F_-;_-* &quot;-&quot;??\ _F_-;_-@_-"/>
    <numFmt numFmtId="187" formatCode="#,##0.0,,&quot;m&quot;;\(#,##0.0,,\)&quot;m&quot;;\-_);* @"/>
    <numFmt numFmtId="188" formatCode="_(&quot;F&quot;* #,##0_);_(&quot;F&quot;* \(#,##0\);_(&quot;F&quot;* &quot;-&quot;_);_(@_)"/>
    <numFmt numFmtId="189" formatCode="_(&quot;F&quot;* #,##0.00_);_(&quot;F&quot;* \(#,##0.00\);_(&quot;F&quot;* &quot;-&quot;??_);_(@_)"/>
    <numFmt numFmtId="190" formatCode="#,##0.0;&quot;–&quot;_l#,##0.0;#,##0.0"/>
    <numFmt numFmtId="191" formatCode="0_l%"/>
    <numFmt numFmtId="192" formatCode="#,##0.0\x_);\(#,##0.0\)\x;0.0\x_);* @"/>
    <numFmt numFmtId="193" formatCode="#,##0.00\x_);\(#,##0.00\)\x;0.00\x_);* @"/>
    <numFmt numFmtId="194" formatCode="0.0"/>
    <numFmt numFmtId="195" formatCode="0%;\(0%\)"/>
    <numFmt numFmtId="196" formatCode="#,##0.00%_);\(#,##0.00\)%;\-_);* @"/>
    <numFmt numFmtId="197" formatCode="#,##0%_);\(#,##0\)%;\-_);* @"/>
    <numFmt numFmtId="198" formatCode="#,##0.00_);\(#,##0.00\);\-_);* @"/>
    <numFmt numFmtId="199" formatCode="#,##0.0,_);\(#,##0.0,\);\-_);* @"/>
    <numFmt numFmtId="200" formatCode="&quot;L.&quot;\ #,##0;[Red]\-&quot;L.&quot;\ #,##0"/>
    <numFmt numFmtId="201" formatCode="&quot;öS&quot;\ #,##0;[Red]&quot;-&quot;&quot;öS&quot;\ #,##0"/>
    <numFmt numFmtId="202" formatCode="0000_);\(0000\);0_);@_)"/>
    <numFmt numFmtId="203" formatCode="#,##0&quot; years&quot;_);&quot;n.m.&quot;_);0&quot; years&quot;;* @"/>
    <numFmt numFmtId="204" formatCode="#,##0.0,;\-#,##0.0,"/>
    <numFmt numFmtId="205" formatCode="0.0%"/>
    <numFmt numFmtId="206" formatCode="_-* #,##0.0\ _€_-;\-* #,##0.0\ _€_-;_-* &quot;-&quot;??\ _€_-;_-@_-"/>
    <numFmt numFmtId="207" formatCode="#,##0.0_ ;\-#,##0.0\ "/>
    <numFmt numFmtId="208" formatCode="#,##0.000_ ;\-#,##0.000\ "/>
    <numFmt numFmtId="209" formatCode="#,##0.000,;\-#,##0.000,"/>
    <numFmt numFmtId="210" formatCode="#,##0.00000"/>
    <numFmt numFmtId="211" formatCode="#,##0.0_);\(#,##0.0\)"/>
  </numFmts>
  <fonts count="86">
    <font>
      <sz val="11"/>
      <color theme="1"/>
      <name val="Calibri"/>
      <family val="2"/>
      <scheme val="minor"/>
    </font>
    <font>
      <sz val="11"/>
      <color theme="1"/>
      <name val="Calibri"/>
      <family val="2"/>
      <scheme val="minor"/>
    </font>
    <font>
      <sz val="10"/>
      <name val="Arial"/>
      <family val="2"/>
    </font>
    <font>
      <sz val="13"/>
      <name val="Times New Roman"/>
      <family val="1"/>
    </font>
    <font>
      <sz val="10"/>
      <name val="MS Sans Serif"/>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Geneva"/>
      <family val="2"/>
    </font>
    <font>
      <sz val="12"/>
      <name val="Times New Roman"/>
      <family val="1"/>
    </font>
    <font>
      <sz val="11"/>
      <color indexed="8"/>
      <name val="Calibri"/>
      <family val="2"/>
    </font>
    <font>
      <sz val="11"/>
      <color indexed="9"/>
      <name val="Calibri"/>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0"/>
      <color indexed="12"/>
      <name val="Times New Roman"/>
      <family val="1"/>
    </font>
    <font>
      <sz val="11"/>
      <color indexed="52"/>
      <name val="Calibri"/>
      <family val="2"/>
    </font>
    <font>
      <b/>
      <sz val="11"/>
      <color indexed="9"/>
      <name val="Calibri"/>
      <family val="2"/>
    </font>
    <font>
      <b/>
      <sz val="8"/>
      <name val="Arial"/>
      <family val="2"/>
    </font>
    <font>
      <sz val="10"/>
      <name val="Times New Roman"/>
      <family val="1"/>
    </font>
    <font>
      <i/>
      <sz val="7"/>
      <name val="Arial"/>
      <family val="2"/>
    </font>
    <font>
      <sz val="24"/>
      <color theme="4"/>
      <name val="Georgia"/>
      <family val="1"/>
    </font>
    <font>
      <b/>
      <sz val="12"/>
      <name val="Arial"/>
      <family val="2"/>
    </font>
    <font>
      <b/>
      <sz val="11"/>
      <name val="Arial"/>
      <family val="2"/>
    </font>
    <font>
      <sz val="11"/>
      <color indexed="62"/>
      <name val="Calibri"/>
      <family val="2"/>
    </font>
    <font>
      <i/>
      <sz val="10"/>
      <name val="Tms Rmn"/>
    </font>
    <font>
      <b/>
      <sz val="11"/>
      <color indexed="8"/>
      <name val="Calibri"/>
      <family val="2"/>
    </font>
    <font>
      <i/>
      <sz val="11"/>
      <color indexed="23"/>
      <name val="Calibri"/>
      <family val="2"/>
    </font>
    <font>
      <sz val="8"/>
      <color rgb="FF787878"/>
      <name val="Arial"/>
      <family val="2"/>
    </font>
    <font>
      <sz val="11"/>
      <color indexed="17"/>
      <name val="Calibri"/>
      <family val="2"/>
    </font>
    <font>
      <i/>
      <sz val="8"/>
      <name val="Arial"/>
      <family val="2"/>
    </font>
    <font>
      <b/>
      <sz val="8"/>
      <color indexed="8"/>
      <name val="Arial"/>
      <family val="2"/>
    </font>
    <font>
      <b/>
      <sz val="15"/>
      <color indexed="56"/>
      <name val="Calibri"/>
      <family val="2"/>
    </font>
    <font>
      <b/>
      <sz val="13"/>
      <color indexed="56"/>
      <name val="Calibri"/>
      <family val="2"/>
    </font>
    <font>
      <b/>
      <sz val="11"/>
      <color indexed="56"/>
      <name val="Calibri"/>
      <family val="2"/>
    </font>
    <font>
      <b/>
      <sz val="10"/>
      <color theme="0"/>
      <name val="Arial"/>
      <family val="2"/>
    </font>
    <font>
      <sz val="8"/>
      <color theme="9"/>
      <name val="Arial"/>
      <family val="2"/>
    </font>
    <font>
      <sz val="10"/>
      <name val="Helv"/>
    </font>
    <font>
      <sz val="8"/>
      <color indexed="8"/>
      <name val="Arial"/>
      <family val="2"/>
    </font>
    <font>
      <sz val="11"/>
      <color indexed="60"/>
      <name val="Calibri"/>
      <family val="2"/>
    </font>
    <font>
      <sz val="11"/>
      <name val="Arial"/>
      <family val="2"/>
    </font>
    <font>
      <sz val="10"/>
      <color indexed="8"/>
      <name val="Arial"/>
      <family val="2"/>
    </font>
    <font>
      <sz val="9"/>
      <name val="Times New Roman"/>
      <family val="1"/>
    </font>
    <font>
      <sz val="10"/>
      <color indexed="8"/>
      <name val="Times New Roman"/>
      <family val="1"/>
    </font>
    <font>
      <i/>
      <sz val="8"/>
      <name val="Times New Roman"/>
      <family val="1"/>
    </font>
    <font>
      <b/>
      <sz val="12"/>
      <name val="Times New Roman"/>
      <family val="1"/>
    </font>
    <font>
      <b/>
      <sz val="18"/>
      <color indexed="56"/>
      <name val="Cambria"/>
      <family val="2"/>
    </font>
    <font>
      <sz val="8"/>
      <color theme="8"/>
      <name val="Arial"/>
      <family val="2"/>
    </font>
    <font>
      <sz val="11"/>
      <color indexed="62"/>
      <name val="Calibri"/>
      <family val="2"/>
      <charset val="204"/>
    </font>
    <font>
      <b/>
      <sz val="13"/>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0"/>
      <name val="Bienvenue Titling TT"/>
    </font>
    <font>
      <b/>
      <sz val="18"/>
      <color theme="3"/>
      <name val="Cambria"/>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9"/>
      <color rgb="FF03365F"/>
      <name val="Arial"/>
      <family val="2"/>
    </font>
    <font>
      <sz val="9"/>
      <color theme="1"/>
      <name val="Arial"/>
      <family val="2"/>
    </font>
    <font>
      <b/>
      <sz val="9"/>
      <color theme="0"/>
      <name val="Arial"/>
      <family val="2"/>
    </font>
    <font>
      <sz val="10"/>
      <color theme="1"/>
      <name val="Arial"/>
      <family val="2"/>
    </font>
    <font>
      <b/>
      <sz val="10"/>
      <color theme="1"/>
      <name val="Arial"/>
      <family val="2"/>
    </font>
    <font>
      <sz val="9"/>
      <name val="Arial"/>
      <family val="2"/>
    </font>
    <font>
      <b/>
      <sz val="9"/>
      <color theme="1"/>
      <name val="Arial"/>
      <family val="2"/>
    </font>
    <font>
      <sz val="9"/>
      <color theme="0" tint="-0.499984740745262"/>
      <name val="Arial"/>
      <family val="2"/>
    </font>
    <font>
      <b/>
      <sz val="9"/>
      <color rgb="FF18B3B9"/>
      <name val="Arial"/>
      <family val="2"/>
    </font>
    <font>
      <i/>
      <sz val="9"/>
      <color theme="0" tint="-0.499984740745262"/>
      <name val="Arial"/>
      <family val="2"/>
    </font>
    <font>
      <b/>
      <sz val="9"/>
      <color rgb="FFFF0000"/>
      <name val="Arial"/>
      <family val="2"/>
    </font>
    <font>
      <sz val="9"/>
      <color rgb="FF18B3B9"/>
      <name val="Arial"/>
      <family val="2"/>
    </font>
    <font>
      <i/>
      <sz val="9"/>
      <color rgb="FF18B3B9"/>
      <name val="Arial"/>
      <family val="2"/>
    </font>
    <font>
      <sz val="9"/>
      <color rgb="FFFF0000"/>
      <name val="Arial"/>
      <family val="2"/>
    </font>
    <font>
      <sz val="8"/>
      <color theme="1"/>
      <name val="Arial"/>
      <family val="2"/>
    </font>
    <font>
      <sz val="8"/>
      <name val="Calibri"/>
      <family val="2"/>
      <scheme val="minor"/>
    </font>
  </fonts>
  <fills count="6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mediumGray">
        <fgColor indexed="9"/>
        <bgColor indexed="44"/>
      </patternFill>
    </fill>
    <fill>
      <patternFill patternType="solid">
        <fgColor theme="5"/>
        <bgColor indexed="64"/>
      </patternFill>
    </fill>
    <fill>
      <patternFill patternType="solid">
        <fgColor theme="4"/>
        <bgColor indexed="64"/>
      </patternFill>
    </fill>
    <fill>
      <patternFill patternType="solid">
        <fgColor rgb="FFF0F4D4"/>
        <bgColor indexed="64"/>
      </patternFill>
    </fill>
    <fill>
      <patternFill patternType="solid">
        <fgColor indexed="43"/>
      </patternFill>
    </fill>
    <fill>
      <patternFill patternType="solid">
        <fgColor rgb="FF03365F"/>
        <bgColor indexed="64"/>
      </patternFill>
    </fill>
    <fill>
      <patternFill patternType="solid">
        <fgColor rgb="FF18B3B9"/>
        <bgColor indexed="64"/>
      </patternFill>
    </fill>
    <fill>
      <patternFill patternType="solid">
        <fgColor rgb="FFD1F0F1"/>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8">
    <border>
      <left/>
      <right/>
      <top/>
      <bottom/>
      <diagonal/>
    </border>
    <border>
      <left/>
      <right/>
      <top style="thin">
        <color theme="0" tint="-0.24994659260841701"/>
      </top>
      <bottom style="thin">
        <color theme="0" tint="-0.24994659260841701"/>
      </bottom>
      <diagonal/>
    </border>
    <border>
      <left/>
      <right/>
      <top/>
      <bottom style="thin">
        <color indexed="64"/>
      </bottom>
      <diagonal/>
    </border>
    <border>
      <left/>
      <right style="thin">
        <color indexed="64"/>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rgb="FF787878"/>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9"/>
      </left>
      <right style="thick">
        <color indexed="9"/>
      </right>
      <top style="thin">
        <color indexed="9"/>
      </top>
      <bottom style="thin">
        <color indexed="9"/>
      </bottom>
      <diagonal/>
    </border>
    <border>
      <left/>
      <right/>
      <top style="thin">
        <color indexed="9"/>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ck">
        <color theme="0"/>
      </right>
      <top/>
      <bottom style="thin">
        <color rgb="FF787878"/>
      </bottom>
      <diagonal/>
    </border>
    <border>
      <left/>
      <right style="thick">
        <color rgb="FFEBEFC8"/>
      </right>
      <top/>
      <bottom style="thin">
        <color rgb="FF787878"/>
      </bottom>
      <diagonal/>
    </border>
    <border>
      <left style="dotted">
        <color indexed="64"/>
      </left>
      <right style="dotted">
        <color indexed="64"/>
      </right>
      <top style="dotted">
        <color indexed="64"/>
      </top>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right/>
      <top style="thin">
        <color theme="0" tint="-0.24994659260841701"/>
      </top>
      <bottom/>
      <diagonal/>
    </border>
    <border>
      <left/>
      <right/>
      <top/>
      <bottom style="thin">
        <color theme="0" tint="-0.24994659260841701"/>
      </bottom>
      <diagonal/>
    </border>
    <border>
      <left/>
      <right/>
      <top style="thin">
        <color theme="0" tint="-0.249977111117893"/>
      </top>
      <bottom style="medium">
        <color theme="0" tint="-0.249977111117893"/>
      </bottom>
      <diagonal/>
    </border>
    <border>
      <left/>
      <right/>
      <top style="thin">
        <color rgb="FF03365F"/>
      </top>
      <bottom style="medium">
        <color rgb="FF03365F"/>
      </bottom>
      <diagonal/>
    </border>
    <border>
      <left/>
      <right/>
      <top style="thin">
        <color rgb="FF18B3B9"/>
      </top>
      <bottom style="medium">
        <color rgb="FF18B3B9"/>
      </bottom>
      <diagonal/>
    </border>
    <border>
      <left/>
      <right/>
      <top/>
      <bottom style="thin">
        <color theme="0"/>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499984740745262"/>
      </top>
      <bottom style="medium">
        <color theme="0" tint="-0.499984740745262"/>
      </bottom>
      <diagonal/>
    </border>
    <border>
      <left style="mediumDashed">
        <color rgb="FF3E5077"/>
      </left>
      <right/>
      <top style="mediumDashed">
        <color rgb="FF3E5077"/>
      </top>
      <bottom style="mediumDashed">
        <color rgb="FF3E5077"/>
      </bottom>
      <diagonal/>
    </border>
    <border>
      <left/>
      <right/>
      <top style="mediumDashed">
        <color rgb="FF3E5077"/>
      </top>
      <bottom style="mediumDashed">
        <color rgb="FF3E5077"/>
      </bottom>
      <diagonal/>
    </border>
    <border>
      <left/>
      <right style="mediumDashed">
        <color rgb="FF3E5077"/>
      </right>
      <top style="mediumDashed">
        <color rgb="FF3E5077"/>
      </top>
      <bottom style="mediumDashed">
        <color rgb="FF3E5077"/>
      </bottom>
      <diagonal/>
    </border>
    <border>
      <left style="mediumDashed">
        <color rgb="FF3E5077"/>
      </left>
      <right style="mediumDashed">
        <color rgb="FF3E5077"/>
      </right>
      <top style="mediumDashed">
        <color rgb="FF3E5077"/>
      </top>
      <bottom style="mediumDashed">
        <color rgb="FF3E5077"/>
      </bottom>
      <diagonal/>
    </border>
    <border>
      <left style="mediumDashed">
        <color rgb="FF3E5077"/>
      </left>
      <right/>
      <top/>
      <bottom/>
      <diagonal/>
    </border>
  </borders>
  <cellStyleXfs count="416">
    <xf numFmtId="0" fontId="0" fillId="0" borderId="0"/>
    <xf numFmtId="0" fontId="2" fillId="0" borderId="0"/>
    <xf numFmtId="0" fontId="2" fillId="0" borderId="0"/>
    <xf numFmtId="168" fontId="3" fillId="0" borderId="3" applyFont="0" applyFill="0" applyBorder="0" applyAlignment="0" applyProtection="0">
      <alignment horizontal="center"/>
    </xf>
    <xf numFmtId="169" fontId="4" fillId="0" borderId="0" applyFont="0" applyFill="0" applyBorder="0" applyAlignment="0" applyProtection="0"/>
    <xf numFmtId="0" fontId="2" fillId="0" borderId="0">
      <alignment vertical="center"/>
    </xf>
    <xf numFmtId="0" fontId="2" fillId="2" borderId="0"/>
    <xf numFmtId="0" fontId="5" fillId="2" borderId="0"/>
    <xf numFmtId="0" fontId="6" fillId="2" borderId="0"/>
    <xf numFmtId="0" fontId="7" fillId="2" borderId="0"/>
    <xf numFmtId="0" fontId="7" fillId="2" borderId="0"/>
    <xf numFmtId="0" fontId="7" fillId="2" borderId="0"/>
    <xf numFmtId="0" fontId="8" fillId="2" borderId="0"/>
    <xf numFmtId="0" fontId="9" fillId="2" borderId="0"/>
    <xf numFmtId="0" fontId="10" fillId="2" borderId="0"/>
    <xf numFmtId="0" fontId="10" fillId="2" borderId="0"/>
    <xf numFmtId="170" fontId="2" fillId="3" borderId="4"/>
    <xf numFmtId="0" fontId="6" fillId="3" borderId="0"/>
    <xf numFmtId="0" fontId="2" fillId="2" borderId="0"/>
    <xf numFmtId="0" fontId="5" fillId="2" borderId="0"/>
    <xf numFmtId="0" fontId="6" fillId="2" borderId="0"/>
    <xf numFmtId="0" fontId="2" fillId="2" borderId="0"/>
    <xf numFmtId="0" fontId="8" fillId="2" borderId="0"/>
    <xf numFmtId="0" fontId="9" fillId="2" borderId="0"/>
    <xf numFmtId="0" fontId="10" fillId="2" borderId="0"/>
    <xf numFmtId="0" fontId="10" fillId="2" borderId="0"/>
    <xf numFmtId="0" fontId="11" fillId="0" borderId="0"/>
    <xf numFmtId="0" fontId="2" fillId="0" borderId="0"/>
    <xf numFmtId="0" fontId="12"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22" borderId="6" applyNumberFormat="0" applyAlignment="0" applyProtection="0"/>
    <xf numFmtId="0" fontId="18" fillId="22" borderId="6" applyNumberFormat="0" applyAlignment="0" applyProtection="0"/>
    <xf numFmtId="171" fontId="10" fillId="0" borderId="0"/>
    <xf numFmtId="172" fontId="10" fillId="0" borderId="0" applyFill="0" applyBorder="0" applyAlignment="0" applyProtection="0"/>
    <xf numFmtId="37" fontId="19" fillId="0" borderId="0" applyFont="0" applyFill="0" applyBorder="0" applyAlignment="0" applyProtection="0">
      <alignment vertical="center"/>
      <protection locked="0"/>
    </xf>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20" fillId="0" borderId="7" applyNumberFormat="0" applyFill="0" applyAlignment="0" applyProtection="0"/>
    <xf numFmtId="0" fontId="21" fillId="23" borderId="8" applyNumberFormat="0" applyAlignment="0" applyProtection="0"/>
    <xf numFmtId="173" fontId="22" fillId="0" borderId="9" applyNumberFormat="0" applyProtection="0">
      <alignment wrapText="1"/>
    </xf>
    <xf numFmtId="43" fontId="2" fillId="0" borderId="0" applyFont="0" applyFill="0" applyBorder="0" applyAlignment="0" applyProtection="0"/>
    <xf numFmtId="0" fontId="23"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164" fontId="2" fillId="0" borderId="0" applyFont="0" applyFill="0" applyBorder="0" applyAlignment="0" applyProtection="0"/>
    <xf numFmtId="174" fontId="10" fillId="0" borderId="0" applyFill="0" applyBorder="0" applyAlignment="0" applyProtection="0"/>
    <xf numFmtId="175" fontId="10" fillId="0" borderId="0" applyFill="0" applyBorder="0" applyAlignment="0" applyProtection="0"/>
    <xf numFmtId="0" fontId="24" fillId="0" borderId="0" applyProtection="0">
      <alignment vertical="top" wrapText="1"/>
    </xf>
    <xf numFmtId="173" fontId="25" fillId="0" borderId="0" applyNumberFormat="0" applyProtection="0">
      <alignment wrapText="1"/>
    </xf>
    <xf numFmtId="176" fontId="26" fillId="0" borderId="11">
      <alignment horizontal="center" vertical="center"/>
    </xf>
    <xf numFmtId="177" fontId="27" fillId="0" borderId="12"/>
    <xf numFmtId="178" fontId="2" fillId="0" borderId="12"/>
    <xf numFmtId="177" fontId="2" fillId="0" borderId="12" applyBorder="0"/>
    <xf numFmtId="0" fontId="28" fillId="9" borderId="6" applyNumberFormat="0" applyAlignment="0" applyProtection="0"/>
    <xf numFmtId="0" fontId="28" fillId="9" borderId="6" applyNumberFormat="0" applyAlignment="0" applyProtection="0"/>
    <xf numFmtId="179" fontId="29" fillId="0" borderId="0" applyFont="0" applyFill="0" applyBorder="0" applyAlignment="0" applyProtection="0">
      <alignment horizontal="right"/>
    </xf>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0" applyNumberFormat="0" applyFill="0" applyBorder="0" applyAlignment="0" applyProtection="0"/>
    <xf numFmtId="180" fontId="10"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3" fontId="26" fillId="0" borderId="14">
      <alignment horizontal="center" vertical="center"/>
    </xf>
    <xf numFmtId="3" fontId="26" fillId="0" borderId="14">
      <alignment horizontal="center" vertical="center"/>
    </xf>
    <xf numFmtId="3" fontId="26" fillId="0" borderId="14">
      <alignment horizontal="center" vertical="center"/>
    </xf>
    <xf numFmtId="3" fontId="27" fillId="0" borderId="15"/>
    <xf numFmtId="181" fontId="2" fillId="0" borderId="15"/>
    <xf numFmtId="182" fontId="2" fillId="0" borderId="15" applyBorder="0"/>
    <xf numFmtId="183" fontId="6" fillId="25" borderId="0" applyNumberFormat="0" applyFont="0" applyBorder="0" applyAlignment="0" applyProtection="0">
      <alignment horizontal="right"/>
    </xf>
    <xf numFmtId="184" fontId="32" fillId="0" borderId="0" applyNumberFormat="0" applyFill="0" applyBorder="0" applyAlignment="0" applyProtection="0"/>
    <xf numFmtId="0" fontId="33" fillId="6" borderId="0" applyNumberFormat="0" applyBorder="0" applyAlignment="0" applyProtection="0"/>
    <xf numFmtId="185" fontId="34" fillId="0" borderId="0" applyFill="0" applyBorder="0" applyAlignment="0" applyProtection="0">
      <alignment horizontal="left" vertical="top" wrapText="1" indent="1"/>
    </xf>
    <xf numFmtId="0" fontId="33" fillId="6" borderId="0" applyNumberFormat="0" applyBorder="0" applyAlignment="0" applyProtection="0"/>
    <xf numFmtId="173" fontId="10" fillId="26" borderId="16" applyNumberFormat="0" applyAlignment="0" applyProtection="0"/>
    <xf numFmtId="173" fontId="10" fillId="26" borderId="16" applyNumberFormat="0" applyAlignment="0" applyProtection="0"/>
    <xf numFmtId="173" fontId="10" fillId="26" borderId="16" applyNumberFormat="0" applyAlignment="0" applyProtection="0"/>
    <xf numFmtId="173" fontId="10" fillId="26" borderId="16" applyNumberFormat="0" applyAlignment="0" applyProtection="0"/>
    <xf numFmtId="173" fontId="10" fillId="26" borderId="16" applyNumberFormat="0" applyAlignment="0" applyProtection="0"/>
    <xf numFmtId="173" fontId="10" fillId="26" borderId="16" applyNumberFormat="0" applyAlignment="0" applyProtection="0"/>
    <xf numFmtId="173" fontId="35" fillId="0" borderId="17" applyNumberFormat="0"/>
    <xf numFmtId="0" fontId="36" fillId="0" borderId="18" applyNumberFormat="0" applyFill="0" applyAlignment="0" applyProtection="0"/>
    <xf numFmtId="173" fontId="35" fillId="0" borderId="17" applyNumberFormat="0"/>
    <xf numFmtId="0" fontId="37" fillId="0" borderId="19" applyNumberFormat="0" applyFill="0" applyAlignment="0" applyProtection="0"/>
    <xf numFmtId="173" fontId="35" fillId="0" borderId="17" applyNumberFormat="0"/>
    <xf numFmtId="173" fontId="35" fillId="0" borderId="17" applyNumberFormat="0"/>
    <xf numFmtId="0" fontId="38" fillId="0" borderId="20" applyNumberFormat="0" applyFill="0" applyAlignment="0" applyProtection="0"/>
    <xf numFmtId="0" fontId="38" fillId="0" borderId="0" applyNumberFormat="0" applyFill="0" applyBorder="0" applyAlignment="0" applyProtection="0"/>
    <xf numFmtId="173" fontId="35" fillId="0" borderId="17" applyNumberFormat="0"/>
    <xf numFmtId="173" fontId="35" fillId="0" borderId="17" applyNumberFormat="0"/>
    <xf numFmtId="173" fontId="39" fillId="27" borderId="0" applyNumberFormat="0" applyProtection="0"/>
    <xf numFmtId="0" fontId="28" fillId="9" borderId="6" applyNumberFormat="0" applyAlignment="0" applyProtection="0"/>
    <xf numFmtId="0" fontId="28" fillId="9" borderId="6" applyNumberFormat="0" applyAlignment="0" applyProtection="0"/>
    <xf numFmtId="173" fontId="40" fillId="0" borderId="16" applyNumberFormat="0" applyProtection="0"/>
    <xf numFmtId="173" fontId="40" fillId="0" borderId="16" applyNumberFormat="0" applyProtection="0"/>
    <xf numFmtId="173" fontId="40" fillId="0" borderId="16" applyNumberFormat="0" applyProtection="0"/>
    <xf numFmtId="173" fontId="40" fillId="0" borderId="16" applyNumberFormat="0" applyProtection="0"/>
    <xf numFmtId="173" fontId="40" fillId="0" borderId="16" applyNumberFormat="0" applyProtection="0"/>
    <xf numFmtId="173" fontId="40" fillId="0" borderId="16" applyNumberFormat="0" applyProtection="0"/>
    <xf numFmtId="0" fontId="17" fillId="5" borderId="0" applyNumberFormat="0" applyBorder="0" applyAlignment="0" applyProtection="0"/>
    <xf numFmtId="0" fontId="20" fillId="0" borderId="7" applyNumberFormat="0" applyFill="0" applyAlignment="0" applyProtection="0"/>
    <xf numFmtId="173" fontId="22" fillId="0" borderId="21">
      <alignment wrapText="1"/>
    </xf>
    <xf numFmtId="173" fontId="22" fillId="28" borderId="22">
      <alignment wrapText="1"/>
    </xf>
    <xf numFmtId="38" fontId="4"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6" fontId="2" fillId="0" borderId="0" applyFont="0" applyFill="0" applyBorder="0" applyAlignment="0" applyProtection="0"/>
    <xf numFmtId="187" fontId="10" fillId="0" borderId="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41" fillId="0" borderId="0" applyFont="0" applyFill="0" applyBorder="0" applyAlignment="0" applyProtection="0">
      <alignment horizontal="right"/>
    </xf>
    <xf numFmtId="190" fontId="41" fillId="0" borderId="0" applyFont="0" applyFill="0" applyBorder="0" applyAlignment="0" applyProtection="0">
      <alignment horizontal="right"/>
    </xf>
    <xf numFmtId="191" fontId="41" fillId="0" borderId="0" applyFont="0" applyFill="0" applyBorder="0" applyAlignment="0" applyProtection="0">
      <alignment horizontal="right"/>
    </xf>
    <xf numFmtId="192" fontId="42" fillId="0" borderId="0" applyFont="0" applyFill="0" applyBorder="0" applyAlignment="0" applyProtection="0"/>
    <xf numFmtId="193" fontId="42" fillId="0" borderId="0" applyFont="0" applyFill="0" applyBorder="0" applyAlignment="0" applyProtection="0"/>
    <xf numFmtId="0" fontId="34" fillId="0" borderId="0" applyNumberFormat="0" applyFill="0" applyBorder="0" applyAlignment="0" applyProtection="0"/>
    <xf numFmtId="0" fontId="43" fillId="29" borderId="0" applyNumberFormat="0" applyBorder="0" applyAlignment="0" applyProtection="0"/>
    <xf numFmtId="0" fontId="43" fillId="29" borderId="0" applyNumberFormat="0" applyBorder="0" applyAlignment="0" applyProtection="0"/>
    <xf numFmtId="0" fontId="2" fillId="0" borderId="0"/>
    <xf numFmtId="0" fontId="2" fillId="0" borderId="0"/>
    <xf numFmtId="0" fontId="44" fillId="0" borderId="0"/>
    <xf numFmtId="0" fontId="1" fillId="0" borderId="0"/>
    <xf numFmtId="0" fontId="2" fillId="0" borderId="0"/>
    <xf numFmtId="0" fontId="2" fillId="0" borderId="0"/>
    <xf numFmtId="0" fontId="2" fillId="0" borderId="0"/>
    <xf numFmtId="0" fontId="1" fillId="0" borderId="0"/>
    <xf numFmtId="0" fontId="10" fillId="0" borderId="0"/>
    <xf numFmtId="0" fontId="2" fillId="0" borderId="0"/>
    <xf numFmtId="0" fontId="1" fillId="0" borderId="0"/>
    <xf numFmtId="0" fontId="2" fillId="0" borderId="0"/>
    <xf numFmtId="0" fontId="23" fillId="0" borderId="0"/>
    <xf numFmtId="0" fontId="2" fillId="0" borderId="0"/>
    <xf numFmtId="0" fontId="23" fillId="0" borderId="0"/>
    <xf numFmtId="0" fontId="45" fillId="0" borderId="0"/>
    <xf numFmtId="0" fontId="2" fillId="24" borderId="10" applyNumberFormat="0" applyFont="0" applyAlignment="0" applyProtection="0"/>
    <xf numFmtId="0" fontId="2" fillId="24" borderId="10" applyNumberFormat="0" applyFont="0" applyAlignment="0" applyProtection="0"/>
    <xf numFmtId="0" fontId="13" fillId="24" borderId="10" applyNumberFormat="0" applyFont="0" applyAlignment="0" applyProtection="0"/>
    <xf numFmtId="0" fontId="13" fillId="24" borderId="10" applyNumberFormat="0" applyFont="0" applyAlignment="0" applyProtection="0"/>
    <xf numFmtId="194" fontId="2" fillId="0" borderId="0"/>
    <xf numFmtId="0" fontId="15" fillId="22" borderId="5" applyNumberFormat="0" applyAlignment="0" applyProtection="0"/>
    <xf numFmtId="0" fontId="15" fillId="22" borderId="5" applyNumberFormat="0" applyAlignment="0" applyProtection="0"/>
    <xf numFmtId="0" fontId="46" fillId="0" borderId="0">
      <alignment vertical="center"/>
    </xf>
    <xf numFmtId="195"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6" fontId="10" fillId="0" borderId="0" applyFill="0" applyBorder="0" applyAlignment="0" applyProtection="0"/>
    <xf numFmtId="197" fontId="42" fillId="0" borderId="0" applyFont="0" applyFill="0" applyBorder="0" applyAlignment="0" applyProtection="0"/>
    <xf numFmtId="3" fontId="5" fillId="0" borderId="23" applyBorder="0">
      <alignment horizontal="center" vertical="center"/>
    </xf>
    <xf numFmtId="3" fontId="5" fillId="0" borderId="12" applyBorder="0"/>
    <xf numFmtId="182" fontId="2" fillId="0" borderId="12" applyBorder="0"/>
    <xf numFmtId="3" fontId="2" fillId="0" borderId="12" applyBorder="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8" fontId="10" fillId="0" borderId="0" applyFill="0" applyBorder="0" applyAlignment="0" applyProtection="0"/>
    <xf numFmtId="173" fontId="22" fillId="0" borderId="0">
      <alignment wrapText="1"/>
    </xf>
    <xf numFmtId="184" fontId="10" fillId="0" borderId="0">
      <alignment wrapText="1"/>
    </xf>
    <xf numFmtId="173" fontId="34" fillId="0" borderId="0">
      <alignment horizontal="left" wrapText="1" indent="1"/>
    </xf>
    <xf numFmtId="0" fontId="47" fillId="0" borderId="24">
      <alignment horizontal="centerContinuous"/>
    </xf>
    <xf numFmtId="0" fontId="33" fillId="6" borderId="0" applyNumberFormat="0" applyBorder="0" applyAlignment="0" applyProtection="0"/>
    <xf numFmtId="0" fontId="17" fillId="5"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48" fillId="0" borderId="24"/>
    <xf numFmtId="0" fontId="2" fillId="0" borderId="0"/>
    <xf numFmtId="0" fontId="2" fillId="0" borderId="0"/>
    <xf numFmtId="0" fontId="49" fillId="0" borderId="2">
      <alignment horizontal="center"/>
    </xf>
    <xf numFmtId="0" fontId="49" fillId="0" borderId="2">
      <alignment horizontal="center"/>
    </xf>
    <xf numFmtId="0" fontId="10" fillId="0" borderId="0" applyAlignment="0"/>
    <xf numFmtId="0" fontId="22" fillId="0" borderId="3">
      <alignment horizontal="right" vertical="top"/>
    </xf>
    <xf numFmtId="0" fontId="31" fillId="0" borderId="0" applyNumberFormat="0" applyFill="0" applyBorder="0" applyAlignment="0" applyProtection="0"/>
    <xf numFmtId="0" fontId="26" fillId="0" borderId="25">
      <alignment vertical="center"/>
    </xf>
    <xf numFmtId="0" fontId="26" fillId="0" borderId="25">
      <alignment vertical="center"/>
    </xf>
    <xf numFmtId="0" fontId="26" fillId="0" borderId="25">
      <alignment vertical="center"/>
    </xf>
    <xf numFmtId="0" fontId="27" fillId="0" borderId="26"/>
    <xf numFmtId="0" fontId="2" fillId="0" borderId="0"/>
    <xf numFmtId="199" fontId="10" fillId="0" borderId="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200" fontId="4" fillId="0" borderId="0" applyFont="0" applyFill="0" applyBorder="0" applyAlignment="0" applyProtection="0"/>
    <xf numFmtId="0" fontId="21" fillId="23" borderId="8" applyNumberFormat="0" applyAlignment="0" applyProtection="0"/>
    <xf numFmtId="0" fontId="20" fillId="0" borderId="7" applyNumberFormat="0" applyFill="0" applyAlignment="0" applyProtection="0"/>
    <xf numFmtId="201" fontId="4" fillId="0" borderId="0" applyFont="0" applyFill="0" applyBorder="0" applyAlignment="0" applyProtection="0"/>
    <xf numFmtId="0" fontId="16" fillId="0" borderId="0" applyNumberFormat="0" applyFill="0" applyBorder="0" applyAlignment="0" applyProtection="0"/>
    <xf numFmtId="173" fontId="51" fillId="0" borderId="0" applyNumberFormat="0" applyBorder="0" applyAlignment="0" applyProtection="0"/>
    <xf numFmtId="0" fontId="16" fillId="0" borderId="0" applyNumberFormat="0" applyFill="0" applyBorder="0" applyAlignment="0" applyProtection="0"/>
    <xf numFmtId="202" fontId="10" fillId="0" borderId="0" applyFill="0" applyBorder="0" applyAlignment="0" applyProtection="0"/>
    <xf numFmtId="203" fontId="10" fillId="0" borderId="0" applyFill="0" applyBorder="0" applyAlignment="0" applyProtection="0"/>
    <xf numFmtId="0" fontId="21" fillId="23" borderId="8"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9" fontId="1" fillId="0" borderId="0" applyFont="0" applyFill="0" applyBorder="0" applyAlignment="0" applyProtection="0"/>
    <xf numFmtId="167" fontId="1" fillId="0" borderId="0" applyFont="0" applyFill="0" applyBorder="0" applyAlignment="0" applyProtection="0"/>
    <xf numFmtId="170" fontId="2" fillId="3" borderId="4"/>
    <xf numFmtId="0" fontId="2" fillId="2" borderId="0"/>
    <xf numFmtId="0" fontId="56" fillId="34" borderId="34" applyNumberFormat="0" applyAlignment="0" applyProtection="0"/>
    <xf numFmtId="167" fontId="2" fillId="0" borderId="0" applyFont="0" applyFill="0" applyBorder="0" applyAlignment="0" applyProtection="0"/>
    <xf numFmtId="0" fontId="53" fillId="0" borderId="33" applyNumberFormat="0" applyFill="0" applyAlignment="0" applyProtection="0"/>
    <xf numFmtId="0" fontId="54" fillId="33" borderId="34" applyNumberFormat="0" applyAlignment="0" applyProtection="0"/>
    <xf numFmtId="190" fontId="41" fillId="0" borderId="0" applyFont="0" applyFill="0" applyBorder="0" applyAlignment="0" applyProtection="0">
      <alignment horizontal="right"/>
    </xf>
    <xf numFmtId="0" fontId="2" fillId="0" borderId="0"/>
    <xf numFmtId="0" fontId="2" fillId="0" borderId="0"/>
    <xf numFmtId="0" fontId="2" fillId="0" borderId="0"/>
    <xf numFmtId="0" fontId="1" fillId="35" borderId="36" applyNumberFormat="0" applyFont="0" applyAlignment="0" applyProtection="0"/>
    <xf numFmtId="0" fontId="55" fillId="34" borderId="35" applyNumberFormat="0" applyAlignment="0" applyProtection="0"/>
    <xf numFmtId="9" fontId="2" fillId="0" borderId="0" applyFont="0" applyFill="0" applyBorder="0" applyAlignment="0" applyProtection="0"/>
    <xf numFmtId="3" fontId="57" fillId="0" borderId="37">
      <alignment horizontal="center" vertical="center" wrapText="1"/>
    </xf>
    <xf numFmtId="0" fontId="69" fillId="0" borderId="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2" fillId="38" borderId="0" applyNumberFormat="0" applyBorder="0" applyAlignment="0" applyProtection="0"/>
    <xf numFmtId="0" fontId="56" fillId="34" borderId="34" applyNumberFormat="0" applyAlignment="0" applyProtection="0"/>
    <xf numFmtId="0" fontId="65" fillId="40" borderId="41" applyNumberFormat="0" applyAlignment="0" applyProtection="0"/>
    <xf numFmtId="0" fontId="67" fillId="0" borderId="0" applyNumberFormat="0" applyFill="0" applyBorder="0" applyAlignment="0" applyProtection="0"/>
    <xf numFmtId="0" fontId="61" fillId="37" borderId="0" applyNumberFormat="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54" fillId="33" borderId="34" applyNumberFormat="0" applyAlignment="0" applyProtection="0"/>
    <xf numFmtId="0" fontId="64" fillId="0" borderId="40" applyNumberFormat="0" applyFill="0" applyAlignment="0" applyProtection="0"/>
    <xf numFmtId="0" fontId="63" fillId="39" borderId="0" applyNumberFormat="0" applyBorder="0" applyAlignment="0" applyProtection="0"/>
    <xf numFmtId="0" fontId="2" fillId="35" borderId="36" applyNumberFormat="0" applyFont="0" applyAlignment="0" applyProtection="0"/>
    <xf numFmtId="0" fontId="55" fillId="34" borderId="35" applyNumberFormat="0" applyAlignment="0" applyProtection="0"/>
    <xf numFmtId="0" fontId="67" fillId="0" borderId="0" applyNumberFormat="0" applyFill="0" applyBorder="0" applyAlignment="0" applyProtection="0"/>
    <xf numFmtId="0" fontId="1" fillId="57" borderId="0" applyNumberFormat="0" applyBorder="0" applyAlignment="0" applyProtection="0"/>
    <xf numFmtId="0" fontId="63" fillId="39" borderId="0" applyNumberFormat="0" applyBorder="0" applyAlignment="0" applyProtection="0"/>
    <xf numFmtId="0" fontId="58" fillId="0" borderId="0" applyNumberFormat="0" applyFill="0" applyBorder="0" applyAlignment="0" applyProtection="0"/>
    <xf numFmtId="0" fontId="69" fillId="0" borderId="0"/>
    <xf numFmtId="0" fontId="66" fillId="0" borderId="0" applyNumberFormat="0" applyFill="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6" fillId="0" borderId="0" applyNumberFormat="0" applyFill="0" applyBorder="0" applyAlignment="0" applyProtection="0"/>
    <xf numFmtId="0" fontId="56" fillId="34" borderId="34" applyNumberFormat="0" applyAlignment="0" applyProtection="0"/>
    <xf numFmtId="0" fontId="64" fillId="0" borderId="40" applyNumberFormat="0" applyFill="0" applyAlignment="0" applyProtection="0"/>
    <xf numFmtId="0" fontId="2" fillId="35" borderId="36" applyNumberFormat="0" applyFont="0" applyAlignment="0" applyProtection="0"/>
    <xf numFmtId="0" fontId="54" fillId="33" borderId="34" applyNumberFormat="0" applyAlignment="0" applyProtection="0"/>
    <xf numFmtId="0" fontId="62" fillId="38" borderId="0" applyNumberFormat="0" applyBorder="0" applyAlignment="0" applyProtection="0"/>
    <xf numFmtId="0" fontId="63" fillId="39" borderId="0" applyNumberFormat="0" applyBorder="0" applyAlignment="0" applyProtection="0"/>
    <xf numFmtId="0" fontId="61" fillId="37" borderId="0" applyNumberFormat="0" applyBorder="0" applyAlignment="0" applyProtection="0"/>
    <xf numFmtId="0" fontId="55" fillId="34" borderId="35" applyNumberFormat="0" applyAlignment="0" applyProtection="0"/>
    <xf numFmtId="0" fontId="67" fillId="0" borderId="0" applyNumberFormat="0" applyFill="0" applyBorder="0" applyAlignment="0" applyProtection="0"/>
    <xf numFmtId="0" fontId="58" fillId="0" borderId="0" applyNumberFormat="0" applyFill="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65" fillId="40" borderId="41" applyNumberFormat="0" applyAlignment="0" applyProtection="0"/>
    <xf numFmtId="0" fontId="66" fillId="0" borderId="0" applyNumberFormat="0" applyFill="0" applyBorder="0" applyAlignment="0" applyProtection="0"/>
    <xf numFmtId="0" fontId="58" fillId="0" borderId="0" applyNumberFormat="0" applyFill="0" applyBorder="0" applyAlignment="0" applyProtection="0"/>
    <xf numFmtId="0" fontId="1" fillId="0" borderId="0"/>
    <xf numFmtId="0" fontId="60" fillId="0" borderId="0" applyNumberFormat="0" applyFill="0" applyBorder="0" applyAlignment="0" applyProtection="0"/>
    <xf numFmtId="0" fontId="60" fillId="0" borderId="39" applyNumberFormat="0" applyFill="0" applyAlignment="0" applyProtection="0"/>
    <xf numFmtId="0" fontId="59" fillId="0" borderId="38" applyNumberFormat="0" applyFill="0" applyAlignment="0" applyProtection="0"/>
    <xf numFmtId="0" fontId="65" fillId="40" borderId="41" applyNumberFormat="0" applyAlignment="0" applyProtection="0"/>
    <xf numFmtId="0" fontId="62" fillId="38" borderId="0" applyNumberFormat="0" applyBorder="0" applyAlignment="0" applyProtection="0"/>
    <xf numFmtId="0" fontId="68" fillId="58" borderId="0" applyNumberFormat="0" applyBorder="0" applyAlignment="0" applyProtection="0"/>
    <xf numFmtId="0" fontId="68" fillId="55" borderId="0" applyNumberFormat="0" applyBorder="0" applyAlignment="0" applyProtection="0"/>
    <xf numFmtId="0" fontId="68" fillId="52" borderId="0" applyNumberFormat="0" applyBorder="0" applyAlignment="0" applyProtection="0"/>
    <xf numFmtId="0" fontId="68" fillId="49" borderId="0" applyNumberFormat="0" applyBorder="0" applyAlignment="0" applyProtection="0"/>
    <xf numFmtId="0" fontId="68" fillId="46" borderId="0" applyNumberFormat="0" applyBorder="0" applyAlignment="0" applyProtection="0"/>
    <xf numFmtId="0" fontId="68" fillId="43" borderId="0" applyNumberFormat="0" applyBorder="0" applyAlignment="0" applyProtection="0"/>
    <xf numFmtId="0" fontId="1" fillId="45" borderId="0" applyNumberFormat="0" applyBorder="0" applyAlignment="0" applyProtection="0"/>
    <xf numFmtId="0" fontId="1" fillId="42" borderId="0" applyNumberFormat="0" applyBorder="0" applyAlignment="0" applyProtection="0"/>
    <xf numFmtId="0" fontId="1" fillId="53" borderId="0" applyNumberFormat="0" applyBorder="0" applyAlignment="0" applyProtection="0"/>
    <xf numFmtId="0" fontId="1" fillId="50" borderId="0" applyNumberFormat="0" applyBorder="0" applyAlignment="0" applyProtection="0"/>
    <xf numFmtId="0" fontId="1" fillId="47" borderId="0" applyNumberFormat="0" applyBorder="0" applyAlignment="0" applyProtection="0"/>
    <xf numFmtId="0" fontId="1" fillId="44" borderId="0" applyNumberFormat="0" applyBorder="0" applyAlignment="0" applyProtection="0"/>
    <xf numFmtId="0" fontId="64" fillId="0" borderId="40" applyNumberFormat="0" applyFill="0" applyAlignment="0" applyProtection="0"/>
    <xf numFmtId="0" fontId="61" fillId="37" borderId="0" applyNumberFormat="0" applyBorder="0" applyAlignment="0" applyProtection="0"/>
    <xf numFmtId="0" fontId="1" fillId="54" borderId="0" applyNumberFormat="0" applyBorder="0" applyAlignment="0" applyProtection="0"/>
    <xf numFmtId="0" fontId="1" fillId="51" borderId="0" applyNumberFormat="0" applyBorder="0" applyAlignment="0" applyProtection="0"/>
    <xf numFmtId="0" fontId="1" fillId="48" borderId="0" applyNumberFormat="0" applyBorder="0" applyAlignment="0" applyProtection="0"/>
    <xf numFmtId="0" fontId="1" fillId="56" borderId="0" applyNumberFormat="0" applyBorder="0" applyAlignment="0" applyProtection="0"/>
    <xf numFmtId="0" fontId="1" fillId="41" borderId="0" applyNumberFormat="0" applyBorder="0" applyAlignment="0" applyProtection="0"/>
  </cellStyleXfs>
  <cellXfs count="145">
    <xf numFmtId="0" fontId="0" fillId="0" borderId="0" xfId="0"/>
    <xf numFmtId="0" fontId="70" fillId="0" borderId="0" xfId="1" applyFont="1"/>
    <xf numFmtId="0" fontId="71" fillId="0" borderId="0" xfId="0" applyFont="1"/>
    <xf numFmtId="14" fontId="72" fillId="30" borderId="32" xfId="0" applyNumberFormat="1" applyFont="1" applyFill="1" applyBorder="1"/>
    <xf numFmtId="14" fontId="72" fillId="30" borderId="32" xfId="0" applyNumberFormat="1" applyFont="1" applyFill="1" applyBorder="1" applyAlignment="1">
      <alignment horizontal="right"/>
    </xf>
    <xf numFmtId="14" fontId="72" fillId="31" borderId="0" xfId="0" applyNumberFormat="1" applyFont="1" applyFill="1" applyAlignment="1">
      <alignment horizontal="right"/>
    </xf>
    <xf numFmtId="0" fontId="71" fillId="0" borderId="28" xfId="0" applyFont="1" applyBorder="1"/>
    <xf numFmtId="204" fontId="71" fillId="36" borderId="28" xfId="0" applyNumberFormat="1" applyFont="1" applyFill="1" applyBorder="1"/>
    <xf numFmtId="204" fontId="71" fillId="0" borderId="28" xfId="0" applyNumberFormat="1" applyFont="1" applyBorder="1"/>
    <xf numFmtId="0" fontId="71" fillId="0" borderId="1" xfId="0" applyFont="1" applyBorder="1"/>
    <xf numFmtId="0" fontId="9" fillId="0" borderId="29" xfId="0" applyFont="1" applyBorder="1"/>
    <xf numFmtId="204" fontId="9" fillId="36" borderId="29" xfId="0" applyNumberFormat="1" applyFont="1" applyFill="1" applyBorder="1"/>
    <xf numFmtId="204" fontId="9" fillId="0" borderId="29" xfId="0" applyNumberFormat="1" applyFont="1" applyBorder="1"/>
    <xf numFmtId="204" fontId="9" fillId="32" borderId="0" xfId="0" applyNumberFormat="1" applyFont="1" applyFill="1"/>
    <xf numFmtId="204" fontId="71" fillId="0" borderId="0" xfId="0" applyNumberFormat="1" applyFont="1"/>
    <xf numFmtId="204" fontId="9" fillId="36" borderId="0" xfId="0" applyNumberFormat="1" applyFont="1" applyFill="1"/>
    <xf numFmtId="204" fontId="9" fillId="0" borderId="0" xfId="0" applyNumberFormat="1" applyFont="1"/>
    <xf numFmtId="207" fontId="71" fillId="0" borderId="0" xfId="0" applyNumberFormat="1" applyFont="1"/>
    <xf numFmtId="204" fontId="71" fillId="32" borderId="28" xfId="0" applyNumberFormat="1" applyFont="1" applyFill="1" applyBorder="1"/>
    <xf numFmtId="204" fontId="9" fillId="32" borderId="29" xfId="0" applyNumberFormat="1" applyFont="1" applyFill="1" applyBorder="1"/>
    <xf numFmtId="0" fontId="73" fillId="0" borderId="0" xfId="0" applyFont="1"/>
    <xf numFmtId="0" fontId="75" fillId="0" borderId="0" xfId="0" applyFont="1"/>
    <xf numFmtId="0" fontId="71" fillId="0" borderId="0" xfId="0" applyFont="1" applyAlignment="1">
      <alignment vertical="center"/>
    </xf>
    <xf numFmtId="14" fontId="76" fillId="0" borderId="0" xfId="0" applyNumberFormat="1" applyFont="1"/>
    <xf numFmtId="14" fontId="72" fillId="30" borderId="0" xfId="0" applyNumberFormat="1" applyFont="1" applyFill="1"/>
    <xf numFmtId="14" fontId="72" fillId="30" borderId="0" xfId="0" applyNumberFormat="1" applyFont="1" applyFill="1" applyAlignment="1">
      <alignment horizontal="right"/>
    </xf>
    <xf numFmtId="0" fontId="9" fillId="0" borderId="1" xfId="0" applyFont="1" applyBorder="1"/>
    <xf numFmtId="204" fontId="9" fillId="36" borderId="1" xfId="0" applyNumberFormat="1" applyFont="1" applyFill="1" applyBorder="1"/>
    <xf numFmtId="204" fontId="9" fillId="0" borderId="1" xfId="0" applyNumberFormat="1" applyFont="1" applyBorder="1"/>
    <xf numFmtId="204" fontId="9" fillId="32" borderId="1" xfId="0" applyNumberFormat="1" applyFont="1" applyFill="1" applyBorder="1"/>
    <xf numFmtId="0" fontId="77" fillId="0" borderId="1" xfId="0" applyFont="1" applyBorder="1"/>
    <xf numFmtId="204" fontId="77" fillId="36" borderId="1" xfId="0" applyNumberFormat="1" applyFont="1" applyFill="1" applyBorder="1"/>
    <xf numFmtId="204" fontId="77" fillId="0" borderId="1" xfId="0" applyNumberFormat="1" applyFont="1" applyBorder="1"/>
    <xf numFmtId="204" fontId="77" fillId="32" borderId="1" xfId="0" applyNumberFormat="1" applyFont="1" applyFill="1" applyBorder="1"/>
    <xf numFmtId="0" fontId="9" fillId="0" borderId="0" xfId="0" applyFont="1"/>
    <xf numFmtId="14" fontId="71" fillId="0" borderId="0" xfId="0" applyNumberFormat="1" applyFont="1"/>
    <xf numFmtId="0" fontId="75" fillId="0" borderId="1" xfId="0" applyFont="1" applyBorder="1"/>
    <xf numFmtId="204" fontId="75" fillId="36" borderId="1" xfId="0" applyNumberFormat="1" applyFont="1" applyFill="1" applyBorder="1"/>
    <xf numFmtId="204" fontId="75" fillId="0" borderId="1" xfId="0" applyNumberFormat="1" applyFont="1" applyBorder="1"/>
    <xf numFmtId="204" fontId="75" fillId="32" borderId="1" xfId="0" applyNumberFormat="1" applyFont="1" applyFill="1" applyBorder="1"/>
    <xf numFmtId="0" fontId="77" fillId="0" borderId="1" xfId="0" applyFont="1" applyBorder="1" applyAlignment="1">
      <alignment horizontal="left" indent="1"/>
    </xf>
    <xf numFmtId="204" fontId="76" fillId="0" borderId="0" xfId="0" applyNumberFormat="1" applyFont="1"/>
    <xf numFmtId="0" fontId="70" fillId="0" borderId="30" xfId="0" applyFont="1" applyBorder="1"/>
    <xf numFmtId="204" fontId="70" fillId="36" borderId="30" xfId="0" applyNumberFormat="1" applyFont="1" applyFill="1" applyBorder="1"/>
    <xf numFmtId="204" fontId="70" fillId="0" borderId="30" xfId="0" applyNumberFormat="1" applyFont="1" applyBorder="1"/>
    <xf numFmtId="204" fontId="70" fillId="32" borderId="30" xfId="0" applyNumberFormat="1" applyFont="1" applyFill="1" applyBorder="1"/>
    <xf numFmtId="204" fontId="75" fillId="36" borderId="0" xfId="0" applyNumberFormat="1" applyFont="1" applyFill="1"/>
    <xf numFmtId="204" fontId="75" fillId="0" borderId="0" xfId="0" applyNumberFormat="1" applyFont="1"/>
    <xf numFmtId="204" fontId="75" fillId="32" borderId="0" xfId="0" applyNumberFormat="1" applyFont="1" applyFill="1"/>
    <xf numFmtId="0" fontId="78" fillId="0" borderId="31" xfId="0" applyFont="1" applyBorder="1"/>
    <xf numFmtId="204" fontId="78" fillId="36" borderId="31" xfId="0" applyNumberFormat="1" applyFont="1" applyFill="1" applyBorder="1"/>
    <xf numFmtId="204" fontId="78" fillId="0" borderId="31" xfId="0" applyNumberFormat="1" applyFont="1" applyBorder="1"/>
    <xf numFmtId="204" fontId="78" fillId="32" borderId="31" xfId="0" applyNumberFormat="1" applyFont="1" applyFill="1" applyBorder="1"/>
    <xf numFmtId="0" fontId="79" fillId="0" borderId="0" xfId="0" applyFont="1"/>
    <xf numFmtId="205" fontId="79" fillId="0" borderId="0" xfId="300" applyNumberFormat="1" applyFont="1"/>
    <xf numFmtId="204" fontId="71" fillId="32" borderId="1" xfId="0" applyNumberFormat="1" applyFont="1" applyFill="1" applyBorder="1"/>
    <xf numFmtId="0" fontId="80" fillId="0" borderId="0" xfId="0" applyFont="1"/>
    <xf numFmtId="208" fontId="80" fillId="0" borderId="0" xfId="0" applyNumberFormat="1" applyFont="1"/>
    <xf numFmtId="0" fontId="70" fillId="0" borderId="0" xfId="1" applyFont="1" applyAlignment="1">
      <alignment horizontal="center"/>
    </xf>
    <xf numFmtId="0" fontId="71" fillId="0" borderId="0" xfId="0" applyFont="1" applyAlignment="1">
      <alignment horizontal="center"/>
    </xf>
    <xf numFmtId="14" fontId="72" fillId="30" borderId="32" xfId="0" applyNumberFormat="1" applyFont="1" applyFill="1" applyBorder="1" applyAlignment="1">
      <alignment horizontal="center"/>
    </xf>
    <xf numFmtId="0" fontId="78" fillId="0" borderId="0" xfId="0" applyFont="1" applyAlignment="1">
      <alignment horizontal="center"/>
    </xf>
    <xf numFmtId="0" fontId="81" fillId="0" borderId="0" xfId="0" applyFont="1" applyAlignment="1">
      <alignment horizontal="center"/>
    </xf>
    <xf numFmtId="0" fontId="78" fillId="0" borderId="29" xfId="0" applyFont="1" applyBorder="1" applyAlignment="1">
      <alignment horizontal="center"/>
    </xf>
    <xf numFmtId="0" fontId="82" fillId="0" borderId="0" xfId="0" applyFont="1" applyAlignment="1">
      <alignment horizontal="center"/>
    </xf>
    <xf numFmtId="205" fontId="79" fillId="0" borderId="0" xfId="300" applyNumberFormat="1" applyFont="1" applyFill="1" applyBorder="1"/>
    <xf numFmtId="14" fontId="72" fillId="31" borderId="32" xfId="0" applyNumberFormat="1" applyFont="1" applyFill="1" applyBorder="1" applyAlignment="1">
      <alignment horizontal="right"/>
    </xf>
    <xf numFmtId="0" fontId="78" fillId="0" borderId="29" xfId="0" quotePrefix="1" applyFont="1" applyBorder="1" applyAlignment="1">
      <alignment horizontal="center"/>
    </xf>
    <xf numFmtId="0" fontId="75" fillId="0" borderId="28" xfId="0" applyFont="1" applyBorder="1"/>
    <xf numFmtId="0" fontId="81" fillId="0" borderId="28" xfId="0" applyFont="1" applyBorder="1" applyAlignment="1">
      <alignment horizontal="center"/>
    </xf>
    <xf numFmtId="205" fontId="75" fillId="36" borderId="28" xfId="300" applyNumberFormat="1" applyFont="1" applyFill="1" applyBorder="1"/>
    <xf numFmtId="205" fontId="75" fillId="0" borderId="28" xfId="300" applyNumberFormat="1" applyFont="1" applyFill="1" applyBorder="1"/>
    <xf numFmtId="205" fontId="75" fillId="32" borderId="28" xfId="300" applyNumberFormat="1" applyFont="1" applyFill="1" applyBorder="1"/>
    <xf numFmtId="205" fontId="9" fillId="0" borderId="29" xfId="300" applyNumberFormat="1" applyFont="1" applyFill="1" applyBorder="1"/>
    <xf numFmtId="205" fontId="78" fillId="0" borderId="29" xfId="300" applyNumberFormat="1" applyFont="1" applyFill="1" applyBorder="1" applyAlignment="1">
      <alignment horizontal="center"/>
    </xf>
    <xf numFmtId="205" fontId="9" fillId="36" borderId="29" xfId="300" applyNumberFormat="1" applyFont="1" applyFill="1" applyBorder="1"/>
    <xf numFmtId="205" fontId="9" fillId="32" borderId="29" xfId="300" applyNumberFormat="1" applyFont="1" applyFill="1" applyBorder="1"/>
    <xf numFmtId="0" fontId="81" fillId="0" borderId="1" xfId="0" applyFont="1" applyBorder="1" applyAlignment="1">
      <alignment horizontal="center"/>
    </xf>
    <xf numFmtId="205" fontId="75" fillId="36" borderId="1" xfId="300" applyNumberFormat="1" applyFont="1" applyFill="1" applyBorder="1"/>
    <xf numFmtId="205" fontId="75" fillId="0" borderId="1" xfId="300" applyNumberFormat="1" applyFont="1" applyFill="1" applyBorder="1"/>
    <xf numFmtId="205" fontId="75" fillId="32" borderId="1" xfId="300" applyNumberFormat="1" applyFont="1" applyFill="1" applyBorder="1"/>
    <xf numFmtId="205" fontId="78" fillId="0" borderId="31" xfId="300" applyNumberFormat="1" applyFont="1" applyFill="1" applyBorder="1"/>
    <xf numFmtId="205" fontId="78" fillId="0" borderId="31" xfId="300" applyNumberFormat="1" applyFont="1" applyFill="1" applyBorder="1" applyAlignment="1">
      <alignment horizontal="center"/>
    </xf>
    <xf numFmtId="205" fontId="78" fillId="36" borderId="31" xfId="300" applyNumberFormat="1" applyFont="1" applyFill="1" applyBorder="1"/>
    <xf numFmtId="205" fontId="78" fillId="32" borderId="31" xfId="300" applyNumberFormat="1" applyFont="1" applyFill="1" applyBorder="1"/>
    <xf numFmtId="209" fontId="71" fillId="0" borderId="0" xfId="0" applyNumberFormat="1" applyFont="1"/>
    <xf numFmtId="0" fontId="83" fillId="0" borderId="0" xfId="0" applyFont="1"/>
    <xf numFmtId="0" fontId="75" fillId="0" borderId="0" xfId="0" applyFont="1" applyAlignment="1">
      <alignment horizontal="center"/>
    </xf>
    <xf numFmtId="0" fontId="75" fillId="0" borderId="0" xfId="0" applyFont="1" applyAlignment="1">
      <alignment horizontal="left" vertical="center" wrapText="1" readingOrder="1"/>
    </xf>
    <xf numFmtId="0" fontId="75" fillId="0" borderId="27" xfId="0" applyFont="1" applyBorder="1"/>
    <xf numFmtId="204" fontId="75" fillId="36" borderId="27" xfId="0" applyNumberFormat="1" applyFont="1" applyFill="1" applyBorder="1"/>
    <xf numFmtId="204" fontId="75" fillId="0" borderId="27" xfId="0" applyNumberFormat="1" applyFont="1" applyBorder="1"/>
    <xf numFmtId="0" fontId="9" fillId="0" borderId="0" xfId="0" applyFont="1" applyAlignment="1">
      <alignment horizontal="left"/>
    </xf>
    <xf numFmtId="206" fontId="9" fillId="0" borderId="0" xfId="301" applyNumberFormat="1" applyFont="1" applyFill="1" applyBorder="1" applyAlignment="1">
      <alignment horizontal="right" vertical="center" wrapText="1"/>
    </xf>
    <xf numFmtId="14" fontId="72" fillId="30" borderId="32" xfId="0" applyNumberFormat="1" applyFont="1" applyFill="1" applyBorder="1" applyAlignment="1">
      <alignment vertical="center"/>
    </xf>
    <xf numFmtId="14" fontId="72" fillId="30" borderId="32" xfId="0" applyNumberFormat="1" applyFont="1" applyFill="1" applyBorder="1" applyAlignment="1">
      <alignment horizontal="center" vertical="center" wrapText="1"/>
    </xf>
    <xf numFmtId="0" fontId="75" fillId="0" borderId="27" xfId="0" applyFont="1" applyBorder="1" applyAlignment="1">
      <alignment vertical="center"/>
    </xf>
    <xf numFmtId="3" fontId="75" fillId="0" borderId="1" xfId="0" applyNumberFormat="1" applyFont="1" applyBorder="1" applyAlignment="1">
      <alignment vertical="center"/>
    </xf>
    <xf numFmtId="3" fontId="75" fillId="32" borderId="1" xfId="0" applyNumberFormat="1" applyFont="1" applyFill="1" applyBorder="1" applyAlignment="1">
      <alignment vertical="center"/>
    </xf>
    <xf numFmtId="3" fontId="75" fillId="0" borderId="27" xfId="0" applyNumberFormat="1" applyFont="1" applyBorder="1" applyAlignment="1">
      <alignment vertical="center"/>
    </xf>
    <xf numFmtId="3" fontId="75" fillId="32" borderId="27" xfId="0" applyNumberFormat="1" applyFont="1" applyFill="1" applyBorder="1" applyAlignment="1">
      <alignment vertical="center"/>
    </xf>
    <xf numFmtId="0" fontId="9" fillId="0" borderId="42" xfId="0" applyFont="1" applyBorder="1"/>
    <xf numFmtId="3" fontId="9" fillId="0" borderId="42" xfId="0" applyNumberFormat="1" applyFont="1" applyBorder="1" applyAlignment="1">
      <alignment vertical="center"/>
    </xf>
    <xf numFmtId="3" fontId="9" fillId="32" borderId="42" xfId="0" applyNumberFormat="1" applyFont="1" applyFill="1" applyBorder="1" applyAlignment="1">
      <alignment vertical="center"/>
    </xf>
    <xf numFmtId="3" fontId="70" fillId="0" borderId="30" xfId="0" applyNumberFormat="1" applyFont="1" applyBorder="1" applyAlignment="1">
      <alignment vertical="center"/>
    </xf>
    <xf numFmtId="3" fontId="70" fillId="32" borderId="30" xfId="0" applyNumberFormat="1" applyFont="1" applyFill="1" applyBorder="1" applyAlignment="1">
      <alignment vertical="center"/>
    </xf>
    <xf numFmtId="9" fontId="78" fillId="0" borderId="31" xfId="300" applyFont="1" applyFill="1" applyBorder="1"/>
    <xf numFmtId="9" fontId="78" fillId="32" borderId="31" xfId="300" applyFont="1" applyFill="1" applyBorder="1"/>
    <xf numFmtId="0" fontId="74" fillId="0" borderId="0" xfId="0" applyFont="1"/>
    <xf numFmtId="0" fontId="2" fillId="0" borderId="0" xfId="0" applyFont="1" applyAlignment="1">
      <alignment vertical="top" wrapText="1"/>
    </xf>
    <xf numFmtId="0" fontId="84" fillId="0" borderId="0" xfId="0" applyFont="1" applyAlignment="1">
      <alignment horizontal="left" vertical="top" wrapText="1"/>
    </xf>
    <xf numFmtId="0" fontId="71" fillId="32" borderId="46" xfId="0" applyFont="1" applyFill="1" applyBorder="1" applyAlignment="1">
      <alignment horizontal="center" vertical="center"/>
    </xf>
    <xf numFmtId="204" fontId="71" fillId="36" borderId="1" xfId="0" applyNumberFormat="1" applyFont="1" applyFill="1" applyBorder="1"/>
    <xf numFmtId="210" fontId="71" fillId="0" borderId="0" xfId="0" applyNumberFormat="1" applyFont="1"/>
    <xf numFmtId="204" fontId="9" fillId="59" borderId="0" xfId="0" applyNumberFormat="1" applyFont="1" applyFill="1"/>
    <xf numFmtId="204" fontId="75" fillId="32" borderId="0" xfId="0" quotePrefix="1" applyNumberFormat="1" applyFont="1" applyFill="1"/>
    <xf numFmtId="3" fontId="75" fillId="59" borderId="1" xfId="0" applyNumberFormat="1" applyFont="1" applyFill="1" applyBorder="1" applyAlignment="1">
      <alignment vertical="center"/>
    </xf>
    <xf numFmtId="3" fontId="75" fillId="59" borderId="27" xfId="0" applyNumberFormat="1" applyFont="1" applyFill="1" applyBorder="1" applyAlignment="1">
      <alignment vertical="center"/>
    </xf>
    <xf numFmtId="3" fontId="9" fillId="59" borderId="42" xfId="0" applyNumberFormat="1" applyFont="1" applyFill="1" applyBorder="1" applyAlignment="1">
      <alignment vertical="center"/>
    </xf>
    <xf numFmtId="3" fontId="70" fillId="59" borderId="30" xfId="0" applyNumberFormat="1" applyFont="1" applyFill="1" applyBorder="1" applyAlignment="1">
      <alignment vertical="center"/>
    </xf>
    <xf numFmtId="9" fontId="78" fillId="59" borderId="31" xfId="300" applyFont="1" applyFill="1" applyBorder="1"/>
    <xf numFmtId="204" fontId="71" fillId="59" borderId="28" xfId="0" applyNumberFormat="1" applyFont="1" applyFill="1" applyBorder="1"/>
    <xf numFmtId="204" fontId="9" fillId="59" borderId="29" xfId="0" applyNumberFormat="1" applyFont="1" applyFill="1" applyBorder="1"/>
    <xf numFmtId="204" fontId="75" fillId="59" borderId="1" xfId="0" applyNumberFormat="1" applyFont="1" applyFill="1" applyBorder="1"/>
    <xf numFmtId="204" fontId="75" fillId="59" borderId="0" xfId="0" applyNumberFormat="1" applyFont="1" applyFill="1"/>
    <xf numFmtId="204" fontId="70" fillId="59" borderId="30" xfId="0" applyNumberFormat="1" applyFont="1" applyFill="1" applyBorder="1"/>
    <xf numFmtId="204" fontId="78" fillId="59" borderId="31" xfId="0" applyNumberFormat="1" applyFont="1" applyFill="1" applyBorder="1"/>
    <xf numFmtId="204" fontId="9" fillId="59" borderId="1" xfId="0" applyNumberFormat="1" applyFont="1" applyFill="1" applyBorder="1"/>
    <xf numFmtId="204" fontId="77" fillId="59" borderId="1" xfId="0" applyNumberFormat="1" applyFont="1" applyFill="1" applyBorder="1"/>
    <xf numFmtId="205" fontId="75" fillId="59" borderId="28" xfId="300" applyNumberFormat="1" applyFont="1" applyFill="1" applyBorder="1"/>
    <xf numFmtId="205" fontId="9" fillId="59" borderId="29" xfId="300" applyNumberFormat="1" applyFont="1" applyFill="1" applyBorder="1"/>
    <xf numFmtId="205" fontId="75" fillId="59" borderId="1" xfId="300" applyNumberFormat="1" applyFont="1" applyFill="1" applyBorder="1"/>
    <xf numFmtId="205" fontId="78" fillId="59" borderId="31" xfId="300" applyNumberFormat="1" applyFont="1" applyFill="1" applyBorder="1"/>
    <xf numFmtId="204" fontId="75" fillId="59" borderId="27" xfId="0" applyNumberFormat="1" applyFont="1" applyFill="1" applyBorder="1"/>
    <xf numFmtId="211" fontId="71" fillId="32" borderId="1" xfId="0" applyNumberFormat="1" applyFont="1" applyFill="1" applyBorder="1"/>
    <xf numFmtId="211" fontId="78" fillId="32" borderId="31" xfId="0" applyNumberFormat="1" applyFont="1" applyFill="1" applyBorder="1"/>
    <xf numFmtId="0" fontId="71" fillId="32" borderId="43" xfId="0" applyFont="1" applyFill="1" applyBorder="1" applyAlignment="1">
      <alignment horizontal="center" vertical="center"/>
    </xf>
    <xf numFmtId="0" fontId="71" fillId="32" borderId="44" xfId="0" applyFont="1" applyFill="1" applyBorder="1" applyAlignment="1">
      <alignment horizontal="center" vertical="center"/>
    </xf>
    <xf numFmtId="0" fontId="71" fillId="32" borderId="45" xfId="0" applyFont="1" applyFill="1" applyBorder="1" applyAlignment="1">
      <alignment horizontal="center" vertical="center"/>
    </xf>
    <xf numFmtId="0" fontId="71" fillId="32" borderId="43" xfId="0" applyFont="1" applyFill="1" applyBorder="1" applyAlignment="1">
      <alignment horizontal="center"/>
    </xf>
    <xf numFmtId="0" fontId="71" fillId="32" borderId="44" xfId="0" applyFont="1" applyFill="1" applyBorder="1" applyAlignment="1">
      <alignment horizontal="center"/>
    </xf>
    <xf numFmtId="0" fontId="71" fillId="32" borderId="45" xfId="0" applyFont="1" applyFill="1" applyBorder="1" applyAlignment="1">
      <alignment horizontal="center"/>
    </xf>
    <xf numFmtId="0" fontId="71" fillId="32" borderId="47" xfId="0" applyFont="1" applyFill="1" applyBorder="1" applyAlignment="1">
      <alignment horizontal="center" vertical="center"/>
    </xf>
    <xf numFmtId="0" fontId="71" fillId="32" borderId="0" xfId="0" applyFont="1" applyFill="1" applyAlignment="1">
      <alignment horizontal="center" vertical="center"/>
    </xf>
    <xf numFmtId="0" fontId="84" fillId="0" borderId="0" xfId="0" applyFont="1" applyAlignment="1">
      <alignment horizontal="left" vertical="top" wrapText="1"/>
    </xf>
  </cellXfs>
  <cellStyles count="416">
    <cellStyle name="# ##0,0\e" xfId="3" xr:uid="{00000000-0005-0000-0000-000000000000}"/>
    <cellStyle name="# ##0\e" xfId="4" xr:uid="{00000000-0005-0000-0000-000001000000}"/>
    <cellStyle name="???" xfId="5" xr:uid="{00000000-0005-0000-0000-000002000000}"/>
    <cellStyle name="_Column1" xfId="6" xr:uid="{00000000-0005-0000-0000-000003000000}"/>
    <cellStyle name="_Column2" xfId="7" xr:uid="{00000000-0005-0000-0000-000004000000}"/>
    <cellStyle name="_Column3" xfId="8" xr:uid="{00000000-0005-0000-0000-000005000000}"/>
    <cellStyle name="_Column4" xfId="9" xr:uid="{00000000-0005-0000-0000-000006000000}"/>
    <cellStyle name="_Column4_staff - monthly 11-08" xfId="10" xr:uid="{00000000-0005-0000-0000-000007000000}"/>
    <cellStyle name="_Column4_staff - monthly 11-08_TdB Closing March 2012" xfId="11" xr:uid="{00000000-0005-0000-0000-000008000000}"/>
    <cellStyle name="_Column5" xfId="12" xr:uid="{00000000-0005-0000-0000-000009000000}"/>
    <cellStyle name="_Column6" xfId="13" xr:uid="{00000000-0005-0000-0000-00000A000000}"/>
    <cellStyle name="_Column7" xfId="14" xr:uid="{00000000-0005-0000-0000-00000B000000}"/>
    <cellStyle name="_Column7_TdB Closing March 2012" xfId="15" xr:uid="{00000000-0005-0000-0000-00000C000000}"/>
    <cellStyle name="_Data" xfId="16" xr:uid="{00000000-0005-0000-0000-00000D000000}"/>
    <cellStyle name="_Data_Cumulé Conso" xfId="302" xr:uid="{00000000-0005-0000-0000-00000E000000}"/>
    <cellStyle name="_Header" xfId="17" xr:uid="{00000000-0005-0000-0000-00000F000000}"/>
    <cellStyle name="_Row1" xfId="18" xr:uid="{00000000-0005-0000-0000-000010000000}"/>
    <cellStyle name="_Row2" xfId="19" xr:uid="{00000000-0005-0000-0000-000011000000}"/>
    <cellStyle name="_Row3" xfId="20" xr:uid="{00000000-0005-0000-0000-000012000000}"/>
    <cellStyle name="_Row4" xfId="21" xr:uid="{00000000-0005-0000-0000-000013000000}"/>
    <cellStyle name="_Row4_Cumulé Conso" xfId="303" xr:uid="{00000000-0005-0000-0000-000014000000}"/>
    <cellStyle name="_Row5" xfId="22" xr:uid="{00000000-0005-0000-0000-000015000000}"/>
    <cellStyle name="_Row6" xfId="23" xr:uid="{00000000-0005-0000-0000-000016000000}"/>
    <cellStyle name="_Row7" xfId="24" xr:uid="{00000000-0005-0000-0000-000017000000}"/>
    <cellStyle name="_Row7_TdB Closing March 2012" xfId="25" xr:uid="{00000000-0005-0000-0000-000018000000}"/>
    <cellStyle name="0,0_x000d__x000a_NA_x000d__x000a_" xfId="26" xr:uid="{00000000-0005-0000-0000-000019000000}"/>
    <cellStyle name="0,0_x000d__x000a_NA_x000d__x000a_ 2" xfId="27" xr:uid="{00000000-0005-0000-0000-00001A000000}"/>
    <cellStyle name="0,0_x000d__x000a_NA_x000d__x000a_ 3" xfId="28" xr:uid="{00000000-0005-0000-0000-00001B000000}"/>
    <cellStyle name="20 % - Accent1 2" xfId="29" xr:uid="{00000000-0005-0000-0000-00001C000000}"/>
    <cellStyle name="20 % - Accent1 3" xfId="355" xr:uid="{00000000-0005-0000-0000-00001D000000}"/>
    <cellStyle name="20 % - Accent2 2" xfId="30" xr:uid="{00000000-0005-0000-0000-00001E000000}"/>
    <cellStyle name="20 % - Accent2 3" xfId="356" xr:uid="{00000000-0005-0000-0000-00001F000000}"/>
    <cellStyle name="20 % - Accent3 2" xfId="31" xr:uid="{00000000-0005-0000-0000-000020000000}"/>
    <cellStyle name="20 % - Accent3 3" xfId="357" xr:uid="{00000000-0005-0000-0000-000021000000}"/>
    <cellStyle name="20 % - Accent4 2" xfId="32" xr:uid="{00000000-0005-0000-0000-000022000000}"/>
    <cellStyle name="20 % - Accent4 3" xfId="358" xr:uid="{00000000-0005-0000-0000-000023000000}"/>
    <cellStyle name="20 % - Accent5 2" xfId="33" xr:uid="{00000000-0005-0000-0000-000024000000}"/>
    <cellStyle name="20 % - Accent5 3" xfId="359" xr:uid="{00000000-0005-0000-0000-000025000000}"/>
    <cellStyle name="20 % - Accent6 2" xfId="34" xr:uid="{00000000-0005-0000-0000-000026000000}"/>
    <cellStyle name="20 % - Accent6 3" xfId="360" xr:uid="{00000000-0005-0000-0000-000027000000}"/>
    <cellStyle name="20% - Accent1" xfId="35" xr:uid="{00000000-0005-0000-0000-000028000000}"/>
    <cellStyle name="20% - Accent1 2" xfId="317" xr:uid="{00000000-0005-0000-0000-000029000000}"/>
    <cellStyle name="20% - Accent1_CoR" xfId="415" xr:uid="{00000000-0005-0000-0000-00002A000000}"/>
    <cellStyle name="20% - Accent2" xfId="36" xr:uid="{00000000-0005-0000-0000-00002B000000}"/>
    <cellStyle name="20% - Accent2 2" xfId="318" xr:uid="{00000000-0005-0000-0000-00002C000000}"/>
    <cellStyle name="20% - Accent2_CoR" xfId="408" xr:uid="{00000000-0005-0000-0000-00002D000000}"/>
    <cellStyle name="20% - Accent3" xfId="37" xr:uid="{00000000-0005-0000-0000-00002E000000}"/>
    <cellStyle name="20% - Accent3 2" xfId="319" xr:uid="{00000000-0005-0000-0000-00002F000000}"/>
    <cellStyle name="20% - Accent3_CoR" xfId="407" xr:uid="{00000000-0005-0000-0000-000030000000}"/>
    <cellStyle name="20% - Accent4" xfId="38" xr:uid="{00000000-0005-0000-0000-000031000000}"/>
    <cellStyle name="20% - Accent4 2" xfId="320" xr:uid="{00000000-0005-0000-0000-000032000000}"/>
    <cellStyle name="20% - Accent4_CoR" xfId="406" xr:uid="{00000000-0005-0000-0000-000033000000}"/>
    <cellStyle name="20% - Accent5" xfId="39" xr:uid="{00000000-0005-0000-0000-000034000000}"/>
    <cellStyle name="20% - Accent5 2" xfId="321" xr:uid="{00000000-0005-0000-0000-000035000000}"/>
    <cellStyle name="20% - Accent5_CoR" xfId="405" xr:uid="{00000000-0005-0000-0000-000036000000}"/>
    <cellStyle name="20% - Accent6" xfId="40" xr:uid="{00000000-0005-0000-0000-000037000000}"/>
    <cellStyle name="20% - Accent6 2" xfId="322" xr:uid="{00000000-0005-0000-0000-000038000000}"/>
    <cellStyle name="20% - Accent6_CoR" xfId="414" xr:uid="{00000000-0005-0000-0000-000039000000}"/>
    <cellStyle name="20% - Akzent1" xfId="41" xr:uid="{00000000-0005-0000-0000-00003A000000}"/>
    <cellStyle name="20% - Akzent2" xfId="42" xr:uid="{00000000-0005-0000-0000-00003B000000}"/>
    <cellStyle name="20% - Akzent3" xfId="43" xr:uid="{00000000-0005-0000-0000-00003C000000}"/>
    <cellStyle name="20% - Akzent4" xfId="44" xr:uid="{00000000-0005-0000-0000-00003D000000}"/>
    <cellStyle name="20% - Akzent5" xfId="45" xr:uid="{00000000-0005-0000-0000-00003E000000}"/>
    <cellStyle name="20% - Akzent6" xfId="46" xr:uid="{00000000-0005-0000-0000-00003F000000}"/>
    <cellStyle name="40 % - Accent1 2" xfId="47" xr:uid="{00000000-0005-0000-0000-000040000000}"/>
    <cellStyle name="40 % - Accent1 3" xfId="361" xr:uid="{00000000-0005-0000-0000-000041000000}"/>
    <cellStyle name="40 % - Accent2 2" xfId="48" xr:uid="{00000000-0005-0000-0000-000042000000}"/>
    <cellStyle name="40 % - Accent2 3" xfId="362" xr:uid="{00000000-0005-0000-0000-000043000000}"/>
    <cellStyle name="40 % - Accent3 2" xfId="49" xr:uid="{00000000-0005-0000-0000-000044000000}"/>
    <cellStyle name="40 % - Accent3 3" xfId="363" xr:uid="{00000000-0005-0000-0000-000045000000}"/>
    <cellStyle name="40 % - Accent4 2" xfId="50" xr:uid="{00000000-0005-0000-0000-000046000000}"/>
    <cellStyle name="40 % - Accent4 3" xfId="364" xr:uid="{00000000-0005-0000-0000-000047000000}"/>
    <cellStyle name="40 % - Accent5 2" xfId="51" xr:uid="{00000000-0005-0000-0000-000048000000}"/>
    <cellStyle name="40 % - Accent5 3" xfId="365" xr:uid="{00000000-0005-0000-0000-000049000000}"/>
    <cellStyle name="40 % - Accent6 2" xfId="52" xr:uid="{00000000-0005-0000-0000-00004A000000}"/>
    <cellStyle name="40 % - Accent6 3" xfId="366" xr:uid="{00000000-0005-0000-0000-00004B000000}"/>
    <cellStyle name="40% - Accent1" xfId="53" xr:uid="{00000000-0005-0000-0000-00004C000000}"/>
    <cellStyle name="40% - Accent1 2" xfId="323" xr:uid="{00000000-0005-0000-0000-00004D000000}"/>
    <cellStyle name="40% - Accent1_CoR" xfId="404" xr:uid="{00000000-0005-0000-0000-00004E000000}"/>
    <cellStyle name="40% - Accent2" xfId="54" xr:uid="{00000000-0005-0000-0000-00004F000000}"/>
    <cellStyle name="40% - Accent2 2" xfId="324" xr:uid="{00000000-0005-0000-0000-000050000000}"/>
    <cellStyle name="40% - Accent2_CoR" xfId="403" xr:uid="{00000000-0005-0000-0000-000051000000}"/>
    <cellStyle name="40% - Accent3" xfId="55" xr:uid="{00000000-0005-0000-0000-000052000000}"/>
    <cellStyle name="40% - Accent3 2" xfId="325" xr:uid="{00000000-0005-0000-0000-000053000000}"/>
    <cellStyle name="40% - Accent3_CoR" xfId="413" xr:uid="{00000000-0005-0000-0000-000054000000}"/>
    <cellStyle name="40% - Accent4" xfId="56" xr:uid="{00000000-0005-0000-0000-000055000000}"/>
    <cellStyle name="40% - Accent4 2" xfId="326" xr:uid="{00000000-0005-0000-0000-000056000000}"/>
    <cellStyle name="40% - Accent4_CoR" xfId="412" xr:uid="{00000000-0005-0000-0000-000057000000}"/>
    <cellStyle name="40% - Accent5" xfId="57" xr:uid="{00000000-0005-0000-0000-000058000000}"/>
    <cellStyle name="40% - Accent5 2" xfId="327" xr:uid="{00000000-0005-0000-0000-000059000000}"/>
    <cellStyle name="40% - Accent5_CoR" xfId="411" xr:uid="{00000000-0005-0000-0000-00005A000000}"/>
    <cellStyle name="40% - Accent6" xfId="58" xr:uid="{00000000-0005-0000-0000-00005B000000}"/>
    <cellStyle name="40% - Accent6 2" xfId="328" xr:uid="{00000000-0005-0000-0000-00005C000000}"/>
    <cellStyle name="40% - Accent6_CoR" xfId="350" xr:uid="{00000000-0005-0000-0000-00005D000000}"/>
    <cellStyle name="40% - Akzent1" xfId="59" xr:uid="{00000000-0005-0000-0000-00005E000000}"/>
    <cellStyle name="40% - Akzent2" xfId="60" xr:uid="{00000000-0005-0000-0000-00005F000000}"/>
    <cellStyle name="40% - Akzent3" xfId="61" xr:uid="{00000000-0005-0000-0000-000060000000}"/>
    <cellStyle name="40% - Akzent4" xfId="62" xr:uid="{00000000-0005-0000-0000-000061000000}"/>
    <cellStyle name="40% - Akzent5" xfId="63" xr:uid="{00000000-0005-0000-0000-000062000000}"/>
    <cellStyle name="40% - Akzent6" xfId="64" xr:uid="{00000000-0005-0000-0000-000063000000}"/>
    <cellStyle name="60 % - Accent1 2" xfId="65" xr:uid="{00000000-0005-0000-0000-000064000000}"/>
    <cellStyle name="60 % - Accent1 3" xfId="367" xr:uid="{00000000-0005-0000-0000-000065000000}"/>
    <cellStyle name="60 % - Accent2 2" xfId="66" xr:uid="{00000000-0005-0000-0000-000066000000}"/>
    <cellStyle name="60 % - Accent2 3" xfId="368" xr:uid="{00000000-0005-0000-0000-000067000000}"/>
    <cellStyle name="60 % - Accent3 2" xfId="67" xr:uid="{00000000-0005-0000-0000-000068000000}"/>
    <cellStyle name="60 % - Accent3 3" xfId="369" xr:uid="{00000000-0005-0000-0000-000069000000}"/>
    <cellStyle name="60 % - Accent4 2" xfId="68" xr:uid="{00000000-0005-0000-0000-00006A000000}"/>
    <cellStyle name="60 % - Accent4 3" xfId="370" xr:uid="{00000000-0005-0000-0000-00006B000000}"/>
    <cellStyle name="60 % - Accent5 2" xfId="69" xr:uid="{00000000-0005-0000-0000-00006C000000}"/>
    <cellStyle name="60 % - Accent5 3" xfId="371" xr:uid="{00000000-0005-0000-0000-00006D000000}"/>
    <cellStyle name="60 % - Accent6 2" xfId="70" xr:uid="{00000000-0005-0000-0000-00006E000000}"/>
    <cellStyle name="60 % - Accent6 3" xfId="372" xr:uid="{00000000-0005-0000-0000-00006F000000}"/>
    <cellStyle name="60% - Accent1" xfId="71" xr:uid="{00000000-0005-0000-0000-000070000000}"/>
    <cellStyle name="60% - Accent1 2" xfId="329" xr:uid="{00000000-0005-0000-0000-000071000000}"/>
    <cellStyle name="60% - Accent1_CoR" xfId="402" xr:uid="{00000000-0005-0000-0000-000072000000}"/>
    <cellStyle name="60% - Accent2" xfId="72" xr:uid="{00000000-0005-0000-0000-000073000000}"/>
    <cellStyle name="60% - Accent2 2" xfId="330" xr:uid="{00000000-0005-0000-0000-000074000000}"/>
    <cellStyle name="60% - Accent2_CoR" xfId="401" xr:uid="{00000000-0005-0000-0000-000075000000}"/>
    <cellStyle name="60% - Accent3" xfId="73" xr:uid="{00000000-0005-0000-0000-000076000000}"/>
    <cellStyle name="60% - Accent3 2" xfId="331" xr:uid="{00000000-0005-0000-0000-000077000000}"/>
    <cellStyle name="60% - Accent3_CoR" xfId="400" xr:uid="{00000000-0005-0000-0000-000078000000}"/>
    <cellStyle name="60% - Accent4" xfId="74" xr:uid="{00000000-0005-0000-0000-000079000000}"/>
    <cellStyle name="60% - Accent4 2" xfId="332" xr:uid="{00000000-0005-0000-0000-00007A000000}"/>
    <cellStyle name="60% - Accent4_CoR" xfId="399" xr:uid="{00000000-0005-0000-0000-00007B000000}"/>
    <cellStyle name="60% - Accent5" xfId="75" xr:uid="{00000000-0005-0000-0000-00007C000000}"/>
    <cellStyle name="60% - Accent5 2" xfId="333" xr:uid="{00000000-0005-0000-0000-00007D000000}"/>
    <cellStyle name="60% - Accent5_CoR" xfId="398" xr:uid="{00000000-0005-0000-0000-00007E000000}"/>
    <cellStyle name="60% - Accent6" xfId="76" xr:uid="{00000000-0005-0000-0000-00007F000000}"/>
    <cellStyle name="60% - Accent6 2" xfId="334" xr:uid="{00000000-0005-0000-0000-000080000000}"/>
    <cellStyle name="60% - Accent6_CoR" xfId="397" xr:uid="{00000000-0005-0000-0000-000081000000}"/>
    <cellStyle name="60% - Akzent1" xfId="77" xr:uid="{00000000-0005-0000-0000-000082000000}"/>
    <cellStyle name="60% - Akzent2" xfId="78" xr:uid="{00000000-0005-0000-0000-000083000000}"/>
    <cellStyle name="60% - Akzent3" xfId="79" xr:uid="{00000000-0005-0000-0000-000084000000}"/>
    <cellStyle name="60% - Akzent4" xfId="80" xr:uid="{00000000-0005-0000-0000-000085000000}"/>
    <cellStyle name="60% - Akzent5" xfId="81" xr:uid="{00000000-0005-0000-0000-000086000000}"/>
    <cellStyle name="60% - Akzent6" xfId="82" xr:uid="{00000000-0005-0000-0000-000087000000}"/>
    <cellStyle name="Akzent1" xfId="83" xr:uid="{00000000-0005-0000-0000-000088000000}"/>
    <cellStyle name="Akzent2" xfId="84" xr:uid="{00000000-0005-0000-0000-000089000000}"/>
    <cellStyle name="Akzent3" xfId="85" xr:uid="{00000000-0005-0000-0000-00008A000000}"/>
    <cellStyle name="Akzent4" xfId="86" xr:uid="{00000000-0005-0000-0000-00008B000000}"/>
    <cellStyle name="Akzent5" xfId="87" xr:uid="{00000000-0005-0000-0000-00008C000000}"/>
    <cellStyle name="Akzent6" xfId="88" xr:uid="{00000000-0005-0000-0000-00008D000000}"/>
    <cellStyle name="Ausgabe" xfId="89" xr:uid="{00000000-0005-0000-0000-00008E000000}"/>
    <cellStyle name="Ausgabe 2" xfId="90" xr:uid="{00000000-0005-0000-0000-00008F000000}"/>
    <cellStyle name="Avertissement 2" xfId="91" xr:uid="{00000000-0005-0000-0000-000090000000}"/>
    <cellStyle name="Avertissement 3" xfId="373" xr:uid="{00000000-0005-0000-0000-000091000000}"/>
    <cellStyle name="Bad" xfId="92" xr:uid="{00000000-0005-0000-0000-000092000000}"/>
    <cellStyle name="Bad 2" xfId="335" xr:uid="{00000000-0005-0000-0000-000093000000}"/>
    <cellStyle name="Bad_CoR" xfId="396" xr:uid="{00000000-0005-0000-0000-000094000000}"/>
    <cellStyle name="Berechnung" xfId="93" xr:uid="{00000000-0005-0000-0000-000095000000}"/>
    <cellStyle name="Berechnung 2" xfId="94" xr:uid="{00000000-0005-0000-0000-000096000000}"/>
    <cellStyle name="Billions" xfId="95" xr:uid="{00000000-0005-0000-0000-000097000000}"/>
    <cellStyle name="Bps" xfId="96" xr:uid="{00000000-0005-0000-0000-000098000000}"/>
    <cellStyle name="c_Chorus Model 22 Sep 04 V6 " xfId="97" xr:uid="{00000000-0005-0000-0000-000099000000}"/>
    <cellStyle name="Calcul 2" xfId="98" xr:uid="{00000000-0005-0000-0000-00009A000000}"/>
    <cellStyle name="Calcul 2 2" xfId="99" xr:uid="{00000000-0005-0000-0000-00009B000000}"/>
    <cellStyle name="Calcul 2 3" xfId="100" xr:uid="{00000000-0005-0000-0000-00009C000000}"/>
    <cellStyle name="Calcul 3" xfId="101" xr:uid="{00000000-0005-0000-0000-00009D000000}"/>
    <cellStyle name="Calcul 3 2" xfId="102" xr:uid="{00000000-0005-0000-0000-00009E000000}"/>
    <cellStyle name="Calcul 3 3" xfId="103" xr:uid="{00000000-0005-0000-0000-00009F000000}"/>
    <cellStyle name="Calcul 4" xfId="374" xr:uid="{00000000-0005-0000-0000-0000A0000000}"/>
    <cellStyle name="Calculation" xfId="104" xr:uid="{00000000-0005-0000-0000-0000A1000000}"/>
    <cellStyle name="Calculation 2" xfId="105" xr:uid="{00000000-0005-0000-0000-0000A2000000}"/>
    <cellStyle name="Calculation 3" xfId="336" xr:uid="{00000000-0005-0000-0000-0000A3000000}"/>
    <cellStyle name="Calculation_Balance sheet" xfId="304" xr:uid="{00000000-0005-0000-0000-0000A4000000}"/>
    <cellStyle name="Cellule liée 2" xfId="106" xr:uid="{00000000-0005-0000-0000-0000A5000000}"/>
    <cellStyle name="Cellule liée 3" xfId="375" xr:uid="{00000000-0005-0000-0000-0000A6000000}"/>
    <cellStyle name="Check Cell" xfId="107" xr:uid="{00000000-0005-0000-0000-0000A7000000}"/>
    <cellStyle name="Check Cell 2" xfId="337" xr:uid="{00000000-0005-0000-0000-0000A8000000}"/>
    <cellStyle name="Check Cell_CoR" xfId="395" xr:uid="{00000000-0005-0000-0000-0000A9000000}"/>
    <cellStyle name="Column Heading" xfId="108" xr:uid="{00000000-0005-0000-0000-0000AA000000}"/>
    <cellStyle name="Comma 2" xfId="109" xr:uid="{00000000-0005-0000-0000-0000AB000000}"/>
    <cellStyle name="Comma 2 2" xfId="110" xr:uid="{00000000-0005-0000-0000-0000AC000000}"/>
    <cellStyle name="Comma 2_Balance sheet" xfId="305" xr:uid="{00000000-0005-0000-0000-0000AD000000}"/>
    <cellStyle name="Comma 3" xfId="111" xr:uid="{00000000-0005-0000-0000-0000AE000000}"/>
    <cellStyle name="Comma 4" xfId="112" xr:uid="{00000000-0005-0000-0000-0000AF000000}"/>
    <cellStyle name="Commentaire 2" xfId="113" xr:uid="{00000000-0005-0000-0000-0000B0000000}"/>
    <cellStyle name="Commentaire 2 2" xfId="114" xr:uid="{00000000-0005-0000-0000-0000B1000000}"/>
    <cellStyle name="Commentaire 2 3" xfId="115" xr:uid="{00000000-0005-0000-0000-0000B2000000}"/>
    <cellStyle name="Commentaire 3" xfId="116" xr:uid="{00000000-0005-0000-0000-0000B3000000}"/>
    <cellStyle name="Commentaire 3 2" xfId="117" xr:uid="{00000000-0005-0000-0000-0000B4000000}"/>
    <cellStyle name="Commentaire 3 3" xfId="118" xr:uid="{00000000-0005-0000-0000-0000B5000000}"/>
    <cellStyle name="Commentaire 4" xfId="376" xr:uid="{00000000-0005-0000-0000-0000B6000000}"/>
    <cellStyle name="d_Chorus Model 22 Sep 04 V6 " xfId="119" xr:uid="{00000000-0005-0000-0000-0000B7000000}"/>
    <cellStyle name="Dates" xfId="120" xr:uid="{00000000-0005-0000-0000-0000B8000000}"/>
    <cellStyle name="Days" xfId="121" xr:uid="{00000000-0005-0000-0000-0000B9000000}"/>
    <cellStyle name="Description" xfId="122" xr:uid="{00000000-0005-0000-0000-0000BA000000}"/>
    <cellStyle name="Document title" xfId="123" xr:uid="{00000000-0005-0000-0000-0000BB000000}"/>
    <cellStyle name="ecart1" xfId="124" xr:uid="{00000000-0005-0000-0000-0000BC000000}"/>
    <cellStyle name="ecart2" xfId="125" xr:uid="{00000000-0005-0000-0000-0000BD000000}"/>
    <cellStyle name="ecart3" xfId="126" xr:uid="{00000000-0005-0000-0000-0000BE000000}"/>
    <cellStyle name="ecart3b" xfId="127" xr:uid="{00000000-0005-0000-0000-0000BF000000}"/>
    <cellStyle name="Eingabe" xfId="128" xr:uid="{00000000-0005-0000-0000-0000C0000000}"/>
    <cellStyle name="Eingabe 2" xfId="129" xr:uid="{00000000-0005-0000-0000-0000C1000000}"/>
    <cellStyle name="Encours" xfId="130" xr:uid="{00000000-0005-0000-0000-0000C2000000}"/>
    <cellStyle name="Entrée 2" xfId="131" xr:uid="{00000000-0005-0000-0000-0000C3000000}"/>
    <cellStyle name="Entrée 2 2" xfId="132" xr:uid="{00000000-0005-0000-0000-0000C4000000}"/>
    <cellStyle name="Entrée 2 3" xfId="133" xr:uid="{00000000-0005-0000-0000-0000C5000000}"/>
    <cellStyle name="Entrée 3" xfId="134" xr:uid="{00000000-0005-0000-0000-0000C6000000}"/>
    <cellStyle name="Entrée 3 2" xfId="135" xr:uid="{00000000-0005-0000-0000-0000C7000000}"/>
    <cellStyle name="Entrée 3 3" xfId="136" xr:uid="{00000000-0005-0000-0000-0000C8000000}"/>
    <cellStyle name="Entrée 4" xfId="377" xr:uid="{00000000-0005-0000-0000-0000C9000000}"/>
    <cellStyle name="Ergebnis" xfId="137" xr:uid="{00000000-0005-0000-0000-0000CA000000}"/>
    <cellStyle name="Ergebnis 2" xfId="138" xr:uid="{00000000-0005-0000-0000-0000CB000000}"/>
    <cellStyle name="Erklärender Text" xfId="139" xr:uid="{00000000-0005-0000-0000-0000CC000000}"/>
    <cellStyle name="Euro" xfId="140" xr:uid="{00000000-0005-0000-0000-0000CD000000}"/>
    <cellStyle name="Euro 2" xfId="141" xr:uid="{00000000-0005-0000-0000-0000CE000000}"/>
    <cellStyle name="Explanatory Text" xfId="142" xr:uid="{00000000-0005-0000-0000-0000CF000000}"/>
    <cellStyle name="Explanatory Text 2" xfId="338" xr:uid="{00000000-0005-0000-0000-0000D0000000}"/>
    <cellStyle name="Explanatory Text_CoR" xfId="349" xr:uid="{00000000-0005-0000-0000-0000D1000000}"/>
    <cellStyle name="flash1" xfId="143" xr:uid="{00000000-0005-0000-0000-0000D2000000}"/>
    <cellStyle name="flash1 2" xfId="144" xr:uid="{00000000-0005-0000-0000-0000D3000000}"/>
    <cellStyle name="flash1 3" xfId="145" xr:uid="{00000000-0005-0000-0000-0000D4000000}"/>
    <cellStyle name="flash2" xfId="146" xr:uid="{00000000-0005-0000-0000-0000D5000000}"/>
    <cellStyle name="flash3" xfId="147" xr:uid="{00000000-0005-0000-0000-0000D6000000}"/>
    <cellStyle name="flash3b" xfId="148" xr:uid="{00000000-0005-0000-0000-0000D7000000}"/>
    <cellStyle name="Fond_bleu" xfId="149" xr:uid="{00000000-0005-0000-0000-0000D8000000}"/>
    <cellStyle name="Formula" xfId="150" xr:uid="{00000000-0005-0000-0000-0000D9000000}"/>
    <cellStyle name="Good" xfId="151" xr:uid="{00000000-0005-0000-0000-0000DA000000}"/>
    <cellStyle name="Good 2" xfId="339" xr:uid="{00000000-0005-0000-0000-0000DB000000}"/>
    <cellStyle name="Good_CoR" xfId="410" xr:uid="{00000000-0005-0000-0000-0000DC000000}"/>
    <cellStyle name="Growth" xfId="152" xr:uid="{00000000-0005-0000-0000-0000DD000000}"/>
    <cellStyle name="Gut" xfId="153" xr:uid="{00000000-0005-0000-0000-0000DE000000}"/>
    <cellStyle name="Hardplug" xfId="154" xr:uid="{00000000-0005-0000-0000-0000DF000000}"/>
    <cellStyle name="Hardplug 2" xfId="155" xr:uid="{00000000-0005-0000-0000-0000E0000000}"/>
    <cellStyle name="Hardplug 2 2" xfId="156" xr:uid="{00000000-0005-0000-0000-0000E1000000}"/>
    <cellStyle name="Hardplug 2 3" xfId="157" xr:uid="{00000000-0005-0000-0000-0000E2000000}"/>
    <cellStyle name="Hardplug 3" xfId="158" xr:uid="{00000000-0005-0000-0000-0000E3000000}"/>
    <cellStyle name="Hardplug 4" xfId="159" xr:uid="{00000000-0005-0000-0000-0000E4000000}"/>
    <cellStyle name="Heading" xfId="160" xr:uid="{00000000-0005-0000-0000-0000E5000000}"/>
    <cellStyle name="Heading 1" xfId="161" xr:uid="{00000000-0005-0000-0000-0000E6000000}"/>
    <cellStyle name="Heading 1 2" xfId="340" xr:uid="{00000000-0005-0000-0000-0000E7000000}"/>
    <cellStyle name="Heading 1_CoR" xfId="394" xr:uid="{00000000-0005-0000-0000-0000E8000000}"/>
    <cellStyle name="Heading 2" xfId="162" xr:uid="{00000000-0005-0000-0000-0000E9000000}"/>
    <cellStyle name="Heading 2 2" xfId="163" xr:uid="{00000000-0005-0000-0000-0000EA000000}"/>
    <cellStyle name="Heading 2 3" xfId="164" xr:uid="{00000000-0005-0000-0000-0000EB000000}"/>
    <cellStyle name="Heading 2 4" xfId="165" xr:uid="{00000000-0005-0000-0000-0000EC000000}"/>
    <cellStyle name="Heading 2 5" xfId="341" xr:uid="{00000000-0005-0000-0000-0000ED000000}"/>
    <cellStyle name="Heading 2_Balance sheet" xfId="306" xr:uid="{00000000-0005-0000-0000-0000EE000000}"/>
    <cellStyle name="Heading 3" xfId="166" xr:uid="{00000000-0005-0000-0000-0000EF000000}"/>
    <cellStyle name="Heading 3 2" xfId="342" xr:uid="{00000000-0005-0000-0000-0000F0000000}"/>
    <cellStyle name="Heading 3_CoR" xfId="393" xr:uid="{00000000-0005-0000-0000-0000F1000000}"/>
    <cellStyle name="Heading 4" xfId="167" xr:uid="{00000000-0005-0000-0000-0000F2000000}"/>
    <cellStyle name="Heading 4 2" xfId="343" xr:uid="{00000000-0005-0000-0000-0000F3000000}"/>
    <cellStyle name="Heading 4_CoR" xfId="392" xr:uid="{00000000-0005-0000-0000-0000F4000000}"/>
    <cellStyle name="Heading 5" xfId="168" xr:uid="{00000000-0005-0000-0000-0000F5000000}"/>
    <cellStyle name="Heading 6" xfId="169" xr:uid="{00000000-0005-0000-0000-0000F6000000}"/>
    <cellStyle name="Heading Bar" xfId="170" xr:uid="{00000000-0005-0000-0000-0000F7000000}"/>
    <cellStyle name="Input" xfId="171" xr:uid="{00000000-0005-0000-0000-0000F8000000}"/>
    <cellStyle name="Input 2" xfId="172" xr:uid="{00000000-0005-0000-0000-0000F9000000}"/>
    <cellStyle name="Input 3" xfId="344" xr:uid="{00000000-0005-0000-0000-0000FA000000}"/>
    <cellStyle name="Input optional" xfId="173" xr:uid="{00000000-0005-0000-0000-0000FB000000}"/>
    <cellStyle name="Input optional 2" xfId="174" xr:uid="{00000000-0005-0000-0000-0000FC000000}"/>
    <cellStyle name="Input optional 2 2" xfId="175" xr:uid="{00000000-0005-0000-0000-0000FD000000}"/>
    <cellStyle name="Input optional 2 3" xfId="176" xr:uid="{00000000-0005-0000-0000-0000FE000000}"/>
    <cellStyle name="Input optional 3" xfId="177" xr:uid="{00000000-0005-0000-0000-0000FF000000}"/>
    <cellStyle name="Input optional 4" xfId="178" xr:uid="{00000000-0005-0000-0000-000000010000}"/>
    <cellStyle name="Input_Balance sheet" xfId="307" xr:uid="{00000000-0005-0000-0000-000001010000}"/>
    <cellStyle name="Insatisfaisant 2" xfId="179" xr:uid="{00000000-0005-0000-0000-000002010000}"/>
    <cellStyle name="Insatisfaisant 3" xfId="378" xr:uid="{00000000-0005-0000-0000-000003010000}"/>
    <cellStyle name="Linked Cell" xfId="180" xr:uid="{00000000-0005-0000-0000-000004010000}"/>
    <cellStyle name="Linked Cell 2" xfId="345" xr:uid="{00000000-0005-0000-0000-000005010000}"/>
    <cellStyle name="Linked Cell_CoR" xfId="409" xr:uid="{00000000-0005-0000-0000-000006010000}"/>
    <cellStyle name="Merged column heading 1" xfId="181" xr:uid="{00000000-0005-0000-0000-000007010000}"/>
    <cellStyle name="Merged column heading 2" xfId="182" xr:uid="{00000000-0005-0000-0000-000008010000}"/>
    <cellStyle name="Migliaia (0)_0997C" xfId="183" xr:uid="{00000000-0005-0000-0000-000009010000}"/>
    <cellStyle name="Millares [0]_MARG94" xfId="184" xr:uid="{00000000-0005-0000-0000-00000A010000}"/>
    <cellStyle name="Millares_MARG94" xfId="185" xr:uid="{00000000-0005-0000-0000-00000B010000}"/>
    <cellStyle name="Milliers" xfId="301" builtinId="3"/>
    <cellStyle name="Milliers 2" xfId="186" xr:uid="{00000000-0005-0000-0000-00000D010000}"/>
    <cellStyle name="Milliers 2 2" xfId="187" xr:uid="{00000000-0005-0000-0000-00000E010000}"/>
    <cellStyle name="Milliers 2 2 2" xfId="188" xr:uid="{00000000-0005-0000-0000-00000F010000}"/>
    <cellStyle name="Milliers 3" xfId="189" xr:uid="{00000000-0005-0000-0000-000010010000}"/>
    <cellStyle name="Millions" xfId="190" xr:uid="{00000000-0005-0000-0000-000011010000}"/>
    <cellStyle name="Moneda [0]_MARG94" xfId="191" xr:uid="{00000000-0005-0000-0000-000012010000}"/>
    <cellStyle name="Moneda_MARG94" xfId="192" xr:uid="{00000000-0005-0000-0000-000013010000}"/>
    <cellStyle name="Montant" xfId="193" xr:uid="{00000000-0005-0000-0000-000014010000}"/>
    <cellStyle name="Montant 2" xfId="194" xr:uid="{00000000-0005-0000-0000-000015010000}"/>
    <cellStyle name="Montant%NonSigné" xfId="195" xr:uid="{00000000-0005-0000-0000-000016010000}"/>
    <cellStyle name="Montant_Balance sheet" xfId="308" xr:uid="{00000000-0005-0000-0000-000017010000}"/>
    <cellStyle name="Multiple" xfId="196" xr:uid="{00000000-0005-0000-0000-000018010000}"/>
    <cellStyle name="Multiple Sales" xfId="197" xr:uid="{00000000-0005-0000-0000-000019010000}"/>
    <cellStyle name="Name" xfId="198" xr:uid="{00000000-0005-0000-0000-00001A010000}"/>
    <cellStyle name="Neutral" xfId="199" xr:uid="{00000000-0005-0000-0000-00001B010000}"/>
    <cellStyle name="Neutral 2" xfId="346" xr:uid="{00000000-0005-0000-0000-00001C010000}"/>
    <cellStyle name="Neutral_CoR" xfId="351" xr:uid="{00000000-0005-0000-0000-00001D010000}"/>
    <cellStyle name="Neutre 2" xfId="200" xr:uid="{00000000-0005-0000-0000-00001E010000}"/>
    <cellStyle name="Neutre 3" xfId="379" xr:uid="{00000000-0005-0000-0000-00001F010000}"/>
    <cellStyle name="Normal" xfId="0" builtinId="0"/>
    <cellStyle name="Normal 13" xfId="201" xr:uid="{00000000-0005-0000-0000-000021010000}"/>
    <cellStyle name="Normal 13 2" xfId="202" xr:uid="{00000000-0005-0000-0000-000022010000}"/>
    <cellStyle name="Normal 13_Cumulé Conso" xfId="309" xr:uid="{00000000-0005-0000-0000-000023010000}"/>
    <cellStyle name="Normal 2" xfId="2" xr:uid="{00000000-0005-0000-0000-000024010000}"/>
    <cellStyle name="Normal 2 2" xfId="203" xr:uid="{00000000-0005-0000-0000-000025010000}"/>
    <cellStyle name="Normal 2 2 2" xfId="204" xr:uid="{00000000-0005-0000-0000-000026010000}"/>
    <cellStyle name="Normal 2 2 2 2" xfId="205" xr:uid="{00000000-0005-0000-0000-000027010000}"/>
    <cellStyle name="Normal 2 2 3" xfId="206" xr:uid="{00000000-0005-0000-0000-000028010000}"/>
    <cellStyle name="Normal 2 2_Balance sheet" xfId="310" xr:uid="{00000000-0005-0000-0000-000029010000}"/>
    <cellStyle name="Normal 2 3" xfId="207" xr:uid="{00000000-0005-0000-0000-00002A010000}"/>
    <cellStyle name="Normal 2 4" xfId="208" xr:uid="{00000000-0005-0000-0000-00002B010000}"/>
    <cellStyle name="Normal 2_CoR" xfId="391" xr:uid="{00000000-0005-0000-0000-00002C010000}"/>
    <cellStyle name="Normal 3" xfId="209" xr:uid="{00000000-0005-0000-0000-00002D010000}"/>
    <cellStyle name="Normal 3 2" xfId="210" xr:uid="{00000000-0005-0000-0000-00002E010000}"/>
    <cellStyle name="Normal 3 3" xfId="211" xr:uid="{00000000-0005-0000-0000-00002F010000}"/>
    <cellStyle name="Normal 3_Balance sheet" xfId="311" xr:uid="{00000000-0005-0000-0000-000030010000}"/>
    <cellStyle name="Normal 4" xfId="212" xr:uid="{00000000-0005-0000-0000-000031010000}"/>
    <cellStyle name="Normal 4 2" xfId="213" xr:uid="{00000000-0005-0000-0000-000032010000}"/>
    <cellStyle name="Normal 5" xfId="214" xr:uid="{00000000-0005-0000-0000-000033010000}"/>
    <cellStyle name="Normal 6" xfId="316" xr:uid="{00000000-0005-0000-0000-000034010000}"/>
    <cellStyle name="Normal 7" xfId="353" xr:uid="{00000000-0005-0000-0000-000035010000}"/>
    <cellStyle name="Normal_BSS Germany 2007" xfId="1" xr:uid="{00000000-0005-0000-0000-000036010000}"/>
    <cellStyle name="Normale_NuovoBilancioFRA" xfId="215" xr:uid="{00000000-0005-0000-0000-000037010000}"/>
    <cellStyle name="Normalny_Arkusz1_1" xfId="216" xr:uid="{00000000-0005-0000-0000-000038010000}"/>
    <cellStyle name="Note" xfId="217" xr:uid="{00000000-0005-0000-0000-000039010000}"/>
    <cellStyle name="Note 2" xfId="218" xr:uid="{00000000-0005-0000-0000-00003A010000}"/>
    <cellStyle name="Note 3" xfId="347" xr:uid="{00000000-0005-0000-0000-00003B010000}"/>
    <cellStyle name="Note_Balance sheet" xfId="312" xr:uid="{00000000-0005-0000-0000-00003C010000}"/>
    <cellStyle name="Notiz" xfId="219" xr:uid="{00000000-0005-0000-0000-00003D010000}"/>
    <cellStyle name="Notiz 2" xfId="220" xr:uid="{00000000-0005-0000-0000-00003E010000}"/>
    <cellStyle name="Onedec_FT Valuation " xfId="221" xr:uid="{00000000-0005-0000-0000-00003F010000}"/>
    <cellStyle name="Output" xfId="222" xr:uid="{00000000-0005-0000-0000-000040010000}"/>
    <cellStyle name="Output 2" xfId="223" xr:uid="{00000000-0005-0000-0000-000041010000}"/>
    <cellStyle name="Output 3" xfId="348" xr:uid="{00000000-0005-0000-0000-000042010000}"/>
    <cellStyle name="Output_Balance sheet" xfId="313" xr:uid="{00000000-0005-0000-0000-000043010000}"/>
    <cellStyle name="p " xfId="224" xr:uid="{00000000-0005-0000-0000-000044010000}"/>
    <cellStyle name="p_Chorus Model 22 Sep 04 V6 " xfId="225" xr:uid="{00000000-0005-0000-0000-000045010000}"/>
    <cellStyle name="Percent 2" xfId="226" xr:uid="{00000000-0005-0000-0000-000046010000}"/>
    <cellStyle name="Percent 2 2" xfId="227" xr:uid="{00000000-0005-0000-0000-000047010000}"/>
    <cellStyle name="Percent 2 3" xfId="228" xr:uid="{00000000-0005-0000-0000-000048010000}"/>
    <cellStyle name="Percent 3" xfId="229" xr:uid="{00000000-0005-0000-0000-000049010000}"/>
    <cellStyle name="Percent without Comma" xfId="230" xr:uid="{00000000-0005-0000-0000-00004A010000}"/>
    <cellStyle name="plan1" xfId="231" xr:uid="{00000000-0005-0000-0000-00004B010000}"/>
    <cellStyle name="plan2" xfId="232" xr:uid="{00000000-0005-0000-0000-00004C010000}"/>
    <cellStyle name="plan3" xfId="233" xr:uid="{00000000-0005-0000-0000-00004D010000}"/>
    <cellStyle name="plan3b" xfId="234" xr:uid="{00000000-0005-0000-0000-00004E010000}"/>
    <cellStyle name="Pourcentage" xfId="300" builtinId="5"/>
    <cellStyle name="Pourcentage 10" xfId="235" xr:uid="{00000000-0005-0000-0000-000050010000}"/>
    <cellStyle name="Pourcentage 2" xfId="236" xr:uid="{00000000-0005-0000-0000-000051010000}"/>
    <cellStyle name="Pourcentage 2 2" xfId="237" xr:uid="{00000000-0005-0000-0000-000052010000}"/>
    <cellStyle name="Pourcentage 2 2 2" xfId="314" xr:uid="{00000000-0005-0000-0000-000053010000}"/>
    <cellStyle name="Pourcentage 2 3" xfId="238" xr:uid="{00000000-0005-0000-0000-000054010000}"/>
    <cellStyle name="Pourcentage 2 4" xfId="239" xr:uid="{00000000-0005-0000-0000-000055010000}"/>
    <cellStyle name="Pourcentage 3" xfId="240" xr:uid="{00000000-0005-0000-0000-000056010000}"/>
    <cellStyle name="Pourcentage 3 2" xfId="241" xr:uid="{00000000-0005-0000-0000-000057010000}"/>
    <cellStyle name="Pourcentage 3 3" xfId="242" xr:uid="{00000000-0005-0000-0000-000058010000}"/>
    <cellStyle name="Pourcentage 9 2" xfId="243" xr:uid="{00000000-0005-0000-0000-000059010000}"/>
    <cellStyle name="Price" xfId="244" xr:uid="{00000000-0005-0000-0000-00005A010000}"/>
    <cellStyle name="Row heading 1" xfId="245" xr:uid="{00000000-0005-0000-0000-00005B010000}"/>
    <cellStyle name="Row heading 2" xfId="246" xr:uid="{00000000-0005-0000-0000-00005C010000}"/>
    <cellStyle name="Row heading 3" xfId="247" xr:uid="{00000000-0005-0000-0000-00005D010000}"/>
    <cellStyle name="s_Valuation " xfId="248" xr:uid="{00000000-0005-0000-0000-00005E010000}"/>
    <cellStyle name="Satisfaisant 2" xfId="249" xr:uid="{00000000-0005-0000-0000-00005F010000}"/>
    <cellStyle name="Satisfaisant 3" xfId="380" xr:uid="{00000000-0005-0000-0000-000060010000}"/>
    <cellStyle name="Schlecht" xfId="250" xr:uid="{00000000-0005-0000-0000-000061010000}"/>
    <cellStyle name="Sortie 2" xfId="251" xr:uid="{00000000-0005-0000-0000-000062010000}"/>
    <cellStyle name="Sortie 2 2" xfId="252" xr:uid="{00000000-0005-0000-0000-000063010000}"/>
    <cellStyle name="Sortie 2 3" xfId="253" xr:uid="{00000000-0005-0000-0000-000064010000}"/>
    <cellStyle name="Sortie 3" xfId="254" xr:uid="{00000000-0005-0000-0000-000065010000}"/>
    <cellStyle name="Sortie 3 2" xfId="255" xr:uid="{00000000-0005-0000-0000-000066010000}"/>
    <cellStyle name="Sortie 3 3" xfId="256" xr:uid="{00000000-0005-0000-0000-000067010000}"/>
    <cellStyle name="Sortie 4" xfId="381" xr:uid="{00000000-0005-0000-0000-000068010000}"/>
    <cellStyle name="ssp " xfId="257" xr:uid="{00000000-0005-0000-0000-000069010000}"/>
    <cellStyle name="Standard_~1415470" xfId="258" xr:uid="{00000000-0005-0000-0000-00006A010000}"/>
    <cellStyle name="Style 1" xfId="259" xr:uid="{00000000-0005-0000-0000-00006B010000}"/>
    <cellStyle name="t_DCF Assumptions Benchmarking (Nov 02) " xfId="260" xr:uid="{00000000-0005-0000-0000-00006C010000}"/>
    <cellStyle name="t_DCF Assumptions Benchmarking (Nov 02)  2" xfId="261" xr:uid="{00000000-0005-0000-0000-00006D010000}"/>
    <cellStyle name="Text" xfId="262" xr:uid="{00000000-0005-0000-0000-00006E010000}"/>
    <cellStyle name="texte date" xfId="263" xr:uid="{00000000-0005-0000-0000-00006F010000}"/>
    <cellStyle name="Texte explicatif 2" xfId="264" xr:uid="{00000000-0005-0000-0000-000070010000}"/>
    <cellStyle name="Texte explicatif 3" xfId="382" xr:uid="{00000000-0005-0000-0000-000071010000}"/>
    <cellStyle name="texte1" xfId="265" xr:uid="{00000000-0005-0000-0000-000072010000}"/>
    <cellStyle name="texte1 2" xfId="266" xr:uid="{00000000-0005-0000-0000-000073010000}"/>
    <cellStyle name="texte1 3" xfId="267" xr:uid="{00000000-0005-0000-0000-000074010000}"/>
    <cellStyle name="texte2" xfId="268" xr:uid="{00000000-0005-0000-0000-000075010000}"/>
    <cellStyle name="texte3" xfId="269" xr:uid="{00000000-0005-0000-0000-000076010000}"/>
    <cellStyle name="Thousands" xfId="270" xr:uid="{00000000-0005-0000-0000-000077010000}"/>
    <cellStyle name="Title" xfId="271" xr:uid="{00000000-0005-0000-0000-000078010000}"/>
    <cellStyle name="Title 2" xfId="352" xr:uid="{00000000-0005-0000-0000-000079010000}"/>
    <cellStyle name="Title_CoR" xfId="390" xr:uid="{00000000-0005-0000-0000-00007A010000}"/>
    <cellStyle name="Titre 1" xfId="315" xr:uid="{00000000-0005-0000-0000-00007B010000}"/>
    <cellStyle name="Titre 2" xfId="272" xr:uid="{00000000-0005-0000-0000-00007C010000}"/>
    <cellStyle name="Titre 3" xfId="383" xr:uid="{00000000-0005-0000-0000-00007D010000}"/>
    <cellStyle name="Titre 1 2" xfId="273" xr:uid="{00000000-0005-0000-0000-00007E010000}"/>
    <cellStyle name="Titre 1 3" xfId="384" xr:uid="{00000000-0005-0000-0000-00007F010000}"/>
    <cellStyle name="Titre 2 2" xfId="274" xr:uid="{00000000-0005-0000-0000-000080010000}"/>
    <cellStyle name="Titre 2 3" xfId="385" xr:uid="{00000000-0005-0000-0000-000081010000}"/>
    <cellStyle name="Titre 3 2" xfId="275" xr:uid="{00000000-0005-0000-0000-000082010000}"/>
    <cellStyle name="Titre 3 2 2" xfId="276" xr:uid="{00000000-0005-0000-0000-000083010000}"/>
    <cellStyle name="Titre 3 3" xfId="277" xr:uid="{00000000-0005-0000-0000-000084010000}"/>
    <cellStyle name="Titre 3 4" xfId="386" xr:uid="{00000000-0005-0000-0000-000085010000}"/>
    <cellStyle name="Titre 4 2" xfId="278" xr:uid="{00000000-0005-0000-0000-000086010000}"/>
    <cellStyle name="Titre 4 3" xfId="387" xr:uid="{00000000-0005-0000-0000-000087010000}"/>
    <cellStyle name="Überschrift" xfId="279" xr:uid="{00000000-0005-0000-0000-000088010000}"/>
    <cellStyle name="Überschrift 1" xfId="280" xr:uid="{00000000-0005-0000-0000-000089010000}"/>
    <cellStyle name="Überschrift 2" xfId="281" xr:uid="{00000000-0005-0000-0000-00008A010000}"/>
    <cellStyle name="Überschrift 3" xfId="282" xr:uid="{00000000-0005-0000-0000-00008B010000}"/>
    <cellStyle name="Überschrift 4" xfId="283" xr:uid="{00000000-0005-0000-0000-00008C010000}"/>
    <cellStyle name="Valuta (0)_0697I" xfId="284" xr:uid="{00000000-0005-0000-0000-00008D010000}"/>
    <cellStyle name="Vérification 2" xfId="285" xr:uid="{00000000-0005-0000-0000-00008E010000}"/>
    <cellStyle name="Vérification 3" xfId="388" xr:uid="{00000000-0005-0000-0000-00008F010000}"/>
    <cellStyle name="Verknüpfte Zelle" xfId="286" xr:uid="{00000000-0005-0000-0000-000090010000}"/>
    <cellStyle name="Währung [0]_ekv" xfId="287" xr:uid="{00000000-0005-0000-0000-000091010000}"/>
    <cellStyle name="Warnender Text" xfId="288" xr:uid="{00000000-0005-0000-0000-000092010000}"/>
    <cellStyle name="Warning" xfId="289" xr:uid="{00000000-0005-0000-0000-000093010000}"/>
    <cellStyle name="Warning Text" xfId="290" xr:uid="{00000000-0005-0000-0000-000094010000}"/>
    <cellStyle name="Warning Text 2" xfId="354" xr:uid="{00000000-0005-0000-0000-000095010000}"/>
    <cellStyle name="Warning Text_CoR" xfId="389" xr:uid="{00000000-0005-0000-0000-000096010000}"/>
    <cellStyle name="Year" xfId="291" xr:uid="{00000000-0005-0000-0000-000097010000}"/>
    <cellStyle name="Years" xfId="292" xr:uid="{00000000-0005-0000-0000-000098010000}"/>
    <cellStyle name="Zelle überprüfen" xfId="293" xr:uid="{00000000-0005-0000-0000-000099010000}"/>
    <cellStyle name="Ввод " xfId="294" xr:uid="{00000000-0005-0000-0000-00009A010000}"/>
    <cellStyle name="Ввод  2" xfId="295" xr:uid="{00000000-0005-0000-0000-00009B010000}"/>
    <cellStyle name="Ввод  2 2" xfId="296" xr:uid="{00000000-0005-0000-0000-00009C010000}"/>
    <cellStyle name="Ввод  2 3" xfId="297" xr:uid="{00000000-0005-0000-0000-00009D010000}"/>
    <cellStyle name="Ввод  3" xfId="298" xr:uid="{00000000-0005-0000-0000-00009E010000}"/>
    <cellStyle name="Ввод  4" xfId="299" xr:uid="{00000000-0005-0000-0000-00009F010000}"/>
  </cellStyles>
  <dxfs count="15">
    <dxf>
      <fill>
        <patternFill>
          <bgColor rgb="FFFFFFE7"/>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3E5077"/>
      <color rgb="FFFFFFCC"/>
      <color rgb="FFD1F0F1"/>
      <color rgb="FF03365F"/>
      <color rgb="FF18B3B9"/>
      <color rgb="FF989BB3"/>
      <color rgb="FF46C2C7"/>
      <color rgb="FFEDF9F9"/>
      <color rgb="FFA3E1E3"/>
      <color rgb="FFE0F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1</xdr:col>
      <xdr:colOff>238125</xdr:colOff>
      <xdr:row>30</xdr:row>
      <xdr:rowOff>19048</xdr:rowOff>
    </xdr:from>
    <xdr:ext cx="4899315" cy="444802"/>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𝑩</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panose="020B0604020202020204" pitchFamily="34" charset="0"/>
                <a:cs typeface="Arial" panose="020B0604020202020204" pitchFamily="34" charset="0"/>
              </a:endParaRPr>
            </a:p>
          </xdr:txBody>
        </xdr:sp>
      </mc:Choice>
      <mc:Fallback xmlns="">
        <xdr:sp macro="" textlink="">
          <xdr:nvSpPr>
            <xdr:cNvPr id="3" name="ZoneTexte 2"/>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𝒃𝒆𝒇𝒐𝒓𝒆 𝒓𝒆𝒊𝒏𝒔𝒖𝒓𝒂𝒏𝒄𝒆=</a:t>
              </a:r>
              <a:r>
                <a:rPr lang="fr-FR" sz="1100" b="1" i="0">
                  <a:solidFill>
                    <a:srgbClr val="18B3B9"/>
                  </a:solidFill>
                  <a:latin typeface="Cambria Math" panose="02040503050406030204" pitchFamily="18" charset="0"/>
                </a:rPr>
                <a:t>(</a:t>
              </a:r>
              <a:r>
                <a:rPr lang="fr-FR" sz="1100" b="0" i="0">
                  <a:solidFill>
                    <a:srgbClr val="18B3B9"/>
                  </a:solidFill>
                  <a:latin typeface="Cambria Math"/>
                </a:rPr>
                <a:t>𝑐𝑙𝑎𝑖𝑚𝑠 𝑒𝑥𝑝𝑒𝑛𝑠𝑒𝑠 </a:t>
              </a:r>
              <a:r>
                <a:rPr lang="fr-FR" sz="1100" b="1" i="0">
                  <a:solidFill>
                    <a:srgbClr val="18B3B9"/>
                  </a:solidFill>
                  <a:latin typeface="Cambria Math"/>
                </a:rPr>
                <a:t>(𝑩)</a:t>
              </a:r>
              <a:r>
                <a:rPr lang="fr-FR" sz="1100" b="1" i="0">
                  <a:solidFill>
                    <a:srgbClr val="18B3B9"/>
                  </a:solidFill>
                  <a:latin typeface="Cambria Math" panose="02040503050406030204" pitchFamily="18" charset="0"/>
                </a:rPr>
                <a:t>)/(</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r>
                <a:rPr lang="fr-FR" sz="1100" b="1" i="0">
                  <a:solidFill>
                    <a:srgbClr val="18B3B9"/>
                  </a:solidFill>
                  <a:latin typeface="Cambria Math" panose="02040503050406030204" pitchFamily="18" charset="0"/>
                </a:rPr>
                <a:t>)</a:t>
              </a:r>
              <a:endParaRPr lang="fr-FR" sz="1100" b="1">
                <a:solidFill>
                  <a:srgbClr val="18B3B9"/>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238125</xdr:colOff>
      <xdr:row>33</xdr:row>
      <xdr:rowOff>82261</xdr:rowOff>
    </xdr:from>
    <xdr:ext cx="4899315" cy="444802"/>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𝑬</m:t>
                        </m:r>
                        <m:r>
                          <a:rPr lang="fr-FR" sz="1100" b="1" i="1">
                            <a:solidFill>
                              <a:srgbClr val="18B3B9"/>
                            </a:solidFill>
                            <a:latin typeface="Cambria Math"/>
                          </a:rPr>
                          <m:t>)</m:t>
                        </m:r>
                      </m:num>
                      <m:den>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𝑫</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5" name="ZoneTexte 4"/>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𝒂𝒇𝒕𝒆𝒓 𝒓𝒆𝒊𝒏𝒔𝒖𝒓𝒂𝒏𝒄𝒆=(</a:t>
              </a:r>
              <a:r>
                <a:rPr lang="fr-FR" sz="1100" b="0" i="0">
                  <a:solidFill>
                    <a:srgbClr val="18B3B9"/>
                  </a:solidFill>
                  <a:latin typeface="Cambria Math"/>
                </a:rPr>
                <a:t>𝑛𝑒𝑡 𝑐𝑙𝑎𝑖𝑚𝑠 𝑒𝑥𝑝𝑒𝑛𝑠𝑒𝑠 </a:t>
              </a:r>
              <a:r>
                <a:rPr lang="fr-FR" sz="1100" b="1" i="0">
                  <a:solidFill>
                    <a:srgbClr val="18B3B9"/>
                  </a:solidFill>
                  <a:latin typeface="Cambria Math"/>
                </a:rPr>
                <a:t>(𝑬))/(</a:t>
              </a:r>
              <a:r>
                <a:rPr lang="fr-FR" sz="1100" b="0" i="0">
                  <a:solidFill>
                    <a:srgbClr val="18B3B9"/>
                  </a:solidFill>
                  <a:latin typeface="Cambria Math"/>
                </a:rPr>
                <a:t>𝑛𝑒𝑡 𝑒𝑎𝑟𝑛𝑒𝑑 𝑝𝑟𝑒𝑚𝑖𝑢𝑚𝑠 </a:t>
              </a:r>
              <a:r>
                <a:rPr lang="fr-FR" sz="1100" b="1" i="0">
                  <a:solidFill>
                    <a:srgbClr val="18B3B9"/>
                  </a:solidFill>
                  <a:latin typeface="Cambria Math"/>
                </a:rPr>
                <a:t>(𝑫))</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36</xdr:row>
      <xdr:rowOff>142875</xdr:rowOff>
    </xdr:from>
    <xdr:ext cx="8217477" cy="444802"/>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𝒄𝒐𝒔𝒕</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𝑡𝑒𝑐h𝑛𝑖𝑐𝑎𝑙</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𝑜𝑓</m:t>
                        </m:r>
                        <m:r>
                          <a:rPr lang="fr-FR" sz="1100" b="0" i="1">
                            <a:solidFill>
                              <a:srgbClr val="18B3B9"/>
                            </a:solidFill>
                            <a:latin typeface="Cambria Math"/>
                          </a:rPr>
                          <m:t> </m:t>
                        </m:r>
                        <m:r>
                          <a:rPr lang="fr-FR" sz="1100" b="0" i="1">
                            <a:solidFill>
                              <a:srgbClr val="18B3B9"/>
                            </a:solidFill>
                            <a:latin typeface="Cambria Math"/>
                          </a:rPr>
                          <m:t>𝑟𝑒𝑣𝑒𝑛𝑢𝑒𝑠</m:t>
                        </m:r>
                        <m:r>
                          <a:rPr lang="fr-FR" sz="1100" b="0" i="1">
                            <a:solidFill>
                              <a:srgbClr val="18B3B9"/>
                            </a:solidFill>
                            <a:latin typeface="Cambria Math"/>
                          </a:rPr>
                          <m:t> </m:t>
                        </m:r>
                        <m:r>
                          <a:rPr lang="fr-FR" sz="1100" b="0" i="1">
                            <a:solidFill>
                              <a:srgbClr val="18B3B9"/>
                            </a:solidFill>
                            <a:latin typeface="Cambria Math"/>
                          </a:rPr>
                          <m:t>𝑓𝑟𝑜𝑚</m:t>
                        </m:r>
                        <m:r>
                          <a:rPr lang="fr-FR" sz="1100" b="0" i="1">
                            <a:solidFill>
                              <a:srgbClr val="18B3B9"/>
                            </a:solidFill>
                            <a:latin typeface="Cambria Math"/>
                          </a:rPr>
                          <m:t> </m:t>
                        </m:r>
                        <m:r>
                          <a:rPr lang="fr-FR" sz="1100" b="0" i="1">
                            <a:solidFill>
                              <a:srgbClr val="18B3B9"/>
                            </a:solidFill>
                            <a:latin typeface="Cambria Math"/>
                          </a:rPr>
                          <m:t>𝑜𝑡h𝑒𝑟</m:t>
                        </m:r>
                        <m:r>
                          <a:rPr lang="fr-FR" sz="1100" b="0" i="1">
                            <a:solidFill>
                              <a:srgbClr val="18B3B9"/>
                            </a:solidFill>
                            <a:latin typeface="Cambria Math"/>
                          </a:rPr>
                          <m:t> </m:t>
                        </m:r>
                        <m:r>
                          <a:rPr lang="fr-FR" sz="1100" b="0" i="1">
                            <a:solidFill>
                              <a:srgbClr val="18B3B9"/>
                            </a:solidFill>
                            <a:latin typeface="Cambria Math"/>
                          </a:rPr>
                          <m:t>𝑠𝑒𝑟𝑣𝑖𝑐𝑒𝑠</m:t>
                        </m:r>
                        <m:r>
                          <a:rPr lang="fr-FR" sz="1100" b="0" i="1">
                            <a:solidFill>
                              <a:srgbClr val="18B3B9"/>
                            </a:solidFill>
                            <a:latin typeface="Cambria Math"/>
                          </a:rPr>
                          <m:t>  </m:t>
                        </m:r>
                        <m:r>
                          <a:rPr lang="fr-FR" sz="1100" b="0" i="1">
                            <a:solidFill>
                              <a:srgbClr val="18B3B9"/>
                            </a:solidFill>
                            <a:latin typeface="Cambria Math"/>
                          </a:rPr>
                          <m:t>𝑏𝑒𝑓𝑜𝑟𝑒</m:t>
                        </m:r>
                        <m:r>
                          <a:rPr lang="fr-FR" sz="1100" b="0" i="1">
                            <a:solidFill>
                              <a:srgbClr val="18B3B9"/>
                            </a:solidFill>
                            <a:latin typeface="Cambria Math"/>
                          </a:rPr>
                          <m:t> </m:t>
                        </m:r>
                        <m:r>
                          <a:rPr lang="fr-FR" sz="1100" b="0" i="1">
                            <a:solidFill>
                              <a:srgbClr val="18B3B9"/>
                            </a:solidFill>
                            <a:latin typeface="Cambria Math"/>
                          </a:rPr>
                          <m:t>𝑟𝑒𝑖𝑛𝑠𝑢𝑟𝑎𝑛𝑐𝑒</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𝑪</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6" name="ZoneTexte 5"/>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𝒄𝒐𝒔𝒕 𝒓𝒂𝒕𝒊𝒐 𝒃𝒆𝒇𝒐𝒓𝒆 𝒓𝒆𝒊𝒏𝒔𝒖𝒓𝒂𝒏𝒄𝒆=(</a:t>
              </a:r>
              <a:r>
                <a:rPr lang="fr-FR" sz="1100" b="0" i="0">
                  <a:solidFill>
                    <a:srgbClr val="18B3B9"/>
                  </a:solidFill>
                  <a:latin typeface="Cambria Math"/>
                </a:rPr>
                <a:t>𝑡𝑒𝑐ℎ𝑛𝑖𝑐𝑎𝑙 𝑒𝑥𝑝𝑒𝑛𝑠𝑒𝑠, 𝑛𝑒𝑡 𝑜𝑓 𝑟𝑒𝑣𝑒𝑛𝑢𝑒𝑠 𝑓𝑟𝑜𝑚 𝑜𝑡ℎ𝑒𝑟 𝑠𝑒𝑟𝑣𝑖𝑐𝑒𝑠  𝑏𝑒𝑓𝑜𝑟𝑒 𝑟𝑒𝑖𝑛𝑠𝑢𝑟𝑎𝑛𝑐𝑒 </a:t>
              </a:r>
              <a:r>
                <a:rPr lang="fr-FR" sz="1100" b="1" i="0">
                  <a:solidFill>
                    <a:srgbClr val="18B3B9"/>
                  </a:solidFill>
                  <a:latin typeface="Cambria Math"/>
                </a:rPr>
                <a:t>(𝑪))/(</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39</xdr:row>
      <xdr:rowOff>132487</xdr:rowOff>
    </xdr:from>
    <xdr:ext cx="8026977" cy="444802"/>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ea typeface="+mn-ea"/>
                        <a:cs typeface="+mn-cs"/>
                      </a:rPr>
                      <m:t>𝒄𝒐𝒔𝒕</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𝒓𝒂𝒕𝒊𝒐</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𝒂𝒇𝒕𝒆𝒓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𝒓𝒆𝒊𝒏𝒔𝒖𝒓𝒂𝒏𝒄𝒆</m:t>
                    </m:r>
                    <m:r>
                      <a:rPr lang="fr-FR" sz="1100" b="1" i="1">
                        <a:solidFill>
                          <a:srgbClr val="18B3B9"/>
                        </a:solidFill>
                        <a:latin typeface="Cambria Math"/>
                        <a:ea typeface="+mn-ea"/>
                        <a:cs typeface="+mn-cs"/>
                      </a:rPr>
                      <m:t>=</m:t>
                    </m:r>
                    <m:f>
                      <m:fPr>
                        <m:ctrlPr>
                          <a:rPr lang="fr-FR" sz="1100" b="1" i="1">
                            <a:solidFill>
                              <a:srgbClr val="18B3B9"/>
                            </a:solidFill>
                            <a:latin typeface="Cambria Math" panose="02040503050406030204" pitchFamily="18" charset="0"/>
                            <a:ea typeface="+mn-ea"/>
                            <a:cs typeface="+mn-cs"/>
                          </a:rPr>
                        </m:ctrlPr>
                      </m:fPr>
                      <m:num>
                        <m:r>
                          <a:rPr lang="fr-FR" sz="1100" b="1" i="1">
                            <a:solidFill>
                              <a:srgbClr val="18B3B9"/>
                            </a:solidFill>
                            <a:latin typeface="Cambria Math"/>
                            <a:ea typeface="+mn-ea"/>
                            <a:cs typeface="+mn-cs"/>
                          </a:rPr>
                          <m:t>𝑡𝑒𝑐h𝑛𝑖𝑐𝑎𝑙</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𝑒𝑥𝑝𝑒𝑛𝑠𝑒𝑠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𝑟𝑒𝑣𝑒𝑛𝑢𝑒𝑠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𝑓𝑟𝑜𝑚</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𝑜𝑡h𝑒𝑟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𝑠𝑒𝑟𝑣𝑖𝑐𝑒𝑠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𝑎𝑓𝑡𝑒𝑟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𝑟𝑒𝑖𝑛𝑠𝑢𝑟𝑎𝑛𝑐𝑒</m:t>
                        </m:r>
                        <m:r>
                          <a:rPr lang="fr-FR" sz="1100" b="1" i="1">
                            <a:solidFill>
                              <a:srgbClr val="18B3B9"/>
                            </a:solidFill>
                            <a:latin typeface="Cambria Math"/>
                            <a:ea typeface="+mn-ea"/>
                            <a:cs typeface="+mn-cs"/>
                          </a:rPr>
                          <m:t>(</m:t>
                        </m:r>
                        <m:r>
                          <a:rPr lang="fr-FR" sz="1100" b="1" i="1">
                            <a:solidFill>
                              <a:srgbClr val="18B3B9"/>
                            </a:solidFill>
                            <a:latin typeface="Cambria Math"/>
                            <a:ea typeface="+mn-ea"/>
                            <a:cs typeface="+mn-cs"/>
                          </a:rPr>
                          <m:t>𝑭</m:t>
                        </m:r>
                        <m:r>
                          <a:rPr lang="fr-FR" sz="1100" b="1" i="1">
                            <a:solidFill>
                              <a:srgbClr val="18B3B9"/>
                            </a:solidFill>
                            <a:latin typeface="Cambria Math"/>
                            <a:ea typeface="+mn-ea"/>
                            <a:cs typeface="+mn-cs"/>
                          </a:rPr>
                          <m:t>)</m:t>
                        </m:r>
                      </m:num>
                      <m:den>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𝑒𝑎𝑟𝑛𝑒𝑑</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𝑝𝑟𝑒𝑚𝑖𝑢𝑚𝑠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𝑫</m:t>
                        </m:r>
                        <m:r>
                          <a:rPr lang="fr-FR" sz="1100" b="1" i="1">
                            <a:solidFill>
                              <a:srgbClr val="18B3B9"/>
                            </a:solidFill>
                            <a:latin typeface="Cambria Math"/>
                            <a:ea typeface="+mn-ea"/>
                            <a:cs typeface="+mn-cs"/>
                          </a:rPr>
                          <m:t>)</m:t>
                        </m:r>
                      </m:den>
                    </m:f>
                  </m:oMath>
                </m:oMathPara>
              </a14:m>
              <a:endParaRPr lang="fr-FR" sz="1100" b="1" i="1">
                <a:solidFill>
                  <a:srgbClr val="18B3B9"/>
                </a:solidFill>
                <a:latin typeface="Cambria Math"/>
                <a:ea typeface="+mn-ea"/>
                <a:cs typeface="+mn-cs"/>
              </a:endParaRPr>
            </a:p>
          </xdr:txBody>
        </xdr:sp>
      </mc:Choice>
      <mc:Fallback xmlns="">
        <xdr:sp macro="" textlink="">
          <xdr:nvSpPr>
            <xdr:cNvPr id="7" name="ZoneTexte 6"/>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ea typeface="+mn-ea"/>
                  <a:cs typeface="+mn-cs"/>
                </a:rPr>
                <a:t>𝒄𝒐𝒔𝒕 𝒓𝒂𝒕𝒊𝒐 𝒂𝒇𝒕𝒆𝒓 𝒓𝒆𝒊𝒏𝒔𝒖𝒓𝒂𝒏𝒄𝒆=(𝑡𝑒𝑐ℎ𝑛𝑖𝑐𝑎𝑙 𝑒𝑥𝑝𝑒𝑛𝑠𝑒𝑠, 𝑛𝑒𝑡 𝑜𝑓 𝑟𝑒𝑣𝑒𝑛𝑢𝑒𝑠 𝑓𝑟𝑜𝑚 𝑜𝑡ℎ𝑒𝑟 𝑠𝑒𝑟𝑣𝑖𝑐𝑒𝑠 𝑎𝑓𝑡𝑒𝑟 𝑟𝑒𝑖𝑛𝑠𝑢𝑟𝑎𝑛𝑐𝑒(𝑭))/(𝑛𝑒𝑡 𝑒𝑎𝑟𝑛𝑒𝑑 𝑝𝑟𝑒𝑚𝑖𝑢𝑚𝑠 (𝑫))</a:t>
              </a:r>
              <a:endParaRPr lang="fr-FR" sz="1100" b="1" i="1">
                <a:solidFill>
                  <a:srgbClr val="18B3B9"/>
                </a:solidFill>
                <a:latin typeface="Cambria Math"/>
                <a:ea typeface="+mn-ea"/>
                <a:cs typeface="+mn-cs"/>
              </a:endParaRPr>
            </a:p>
          </xdr:txBody>
        </xdr:sp>
      </mc:Fallback>
    </mc:AlternateContent>
    <xdr:clientData/>
  </xdr:oneCellAnchor>
  <xdr:oneCellAnchor>
    <xdr:from>
      <xdr:col>1</xdr:col>
      <xdr:colOff>288348</xdr:colOff>
      <xdr:row>43</xdr:row>
      <xdr:rowOff>79664</xdr:rowOff>
    </xdr:from>
    <xdr:ext cx="8494568" cy="361959"/>
    <mc:AlternateContent xmlns:mc="http://schemas.openxmlformats.org/markup-compatibility/2006" xmlns:a14="http://schemas.microsoft.com/office/drawing/2010/main">
      <mc:Choice Requires="a14">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𝐵</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before reinsuranc</a:t>
              </a:r>
              <a14:m>
                <m:oMath xmlns:m="http://schemas.openxmlformats.org/officeDocument/2006/math">
                  <m:r>
                    <a:rPr lang="fr-FR" sz="1100" b="0" i="1">
                      <a:solidFill>
                        <a:srgbClr val="18B3B9"/>
                      </a:solidFill>
                      <a:latin typeface="Cambria Math"/>
                      <a:ea typeface="Cambria Math" panose="02040503050406030204" pitchFamily="18" charset="0"/>
                    </a:rPr>
                    <m:t>𝑒</m:t>
                  </m:r>
                  <m:r>
                    <a:rPr lang="fr-FR" sz="1100" b="0" i="1">
                      <a:solidFill>
                        <a:srgbClr val="18B3B9"/>
                      </a:solidFill>
                      <a:latin typeface="Cambria Math"/>
                      <a:ea typeface="Cambria Math" panose="02040503050406030204" pitchFamily="18" charset="0"/>
                    </a:rPr>
                    <m:t> </m:t>
                  </m:r>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𝐶</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8" name="ZoneTexte 7"/>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𝒃𝒆𝒇𝒐𝒓𝒆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((𝐵))/((𝐴))</a:t>
              </a:r>
              <a:r>
                <a:rPr lang="fr-FR" sz="1100" b="0" i="1">
                  <a:solidFill>
                    <a:srgbClr val="18B3B9"/>
                  </a:solidFill>
                  <a:latin typeface="Cambria Math" panose="02040503050406030204" pitchFamily="18" charset="0"/>
                  <a:ea typeface="Cambria Math" panose="02040503050406030204" pitchFamily="18" charset="0"/>
                </a:rPr>
                <a:t>+ cost ratio before reinsuranc</a:t>
              </a:r>
              <a:r>
                <a:rPr lang="fr-FR" sz="1100" b="0" i="0">
                  <a:solidFill>
                    <a:srgbClr val="18B3B9"/>
                  </a:solidFill>
                  <a:latin typeface="Cambria Math"/>
                  <a:ea typeface="Cambria Math" panose="02040503050406030204" pitchFamily="18" charset="0"/>
                </a:rPr>
                <a:t>𝑒  ((𝐶))/((𝐴))</a:t>
              </a:r>
              <a:r>
                <a:rPr lang="fr-FR" sz="1100" b="1">
                  <a:solidFill>
                    <a:srgbClr val="18B3B9"/>
                  </a:solidFill>
                  <a:latin typeface="Arial Narrow" panose="020B0606020202030204" pitchFamily="34" charset="0"/>
                </a:rPr>
                <a:t> </a:t>
              </a:r>
            </a:p>
          </xdr:txBody>
        </xdr:sp>
      </mc:Fallback>
    </mc:AlternateContent>
    <xdr:clientData/>
  </xdr:oneCellAnchor>
  <xdr:oneCellAnchor>
    <xdr:from>
      <xdr:col>1</xdr:col>
      <xdr:colOff>269298</xdr:colOff>
      <xdr:row>46</xdr:row>
      <xdr:rowOff>17318</xdr:rowOff>
    </xdr:from>
    <xdr:ext cx="7162800" cy="369397"/>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𝐸</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𝐹</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9" name="ZoneTexte 8"/>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𝒂𝒇𝒕𝒆𝒓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r>
                <a:rPr lang="fr-FR" sz="1100" b="0" i="0">
                  <a:solidFill>
                    <a:srgbClr val="18B3B9"/>
                  </a:solidFill>
                  <a:latin typeface="Cambria Math"/>
                  <a:ea typeface="Cambria Math" panose="02040503050406030204" pitchFamily="18" charset="0"/>
                </a:rPr>
                <a:t>((𝐸))/((𝐷))</a:t>
              </a:r>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((𝐹))/((𝐷))</a:t>
              </a:r>
              <a:r>
                <a:rPr lang="fr-FR" sz="1100" b="1">
                  <a:solidFill>
                    <a:srgbClr val="18B3B9"/>
                  </a:solidFill>
                  <a:latin typeface="Arial Narrow" panose="020B0606020202030204" pitchFamily="34" charset="0"/>
                </a:rPr>
                <a:t> </a:t>
              </a:r>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Finance\CONSADMI\2025\2025-05-05%20Conseil%20administration%20-%20cl&#244;ture%2003.2025\GMC%20fichiers%20source\0-%20Actif%20Passif%20R&#233;sultat%20consolid&#233;s%202025.03.xlsx" TargetMode="External"/><Relationship Id="rId1" Type="http://schemas.openxmlformats.org/officeDocument/2006/relationships/externalLinkPath" Target="GMC%20fichiers%20source/0-%20Actif%20Passif%20R&#233;sultat%20consolid&#233;s%202025.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DFG\Group%20Management%20Control%20&amp;%20Procurement%20Dpt\Coface%20Group\2025\03.2025\P&amp;L%2003.2025.xlsx" TargetMode="External"/><Relationship Id="rId1" Type="http://schemas.openxmlformats.org/officeDocument/2006/relationships/externalLinkPath" Target="file:///F:\DFG\Group%20Management%20Control%20&amp;%20Procurement%20Dpt\Coface%20Group\2025\03.2025\P&amp;L%2003.202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V:\Finance\CONSADMI\2025\2025-05-05%20Conseil%20administration%20-%20cl&#244;ture%2003.2025\2025%2005%2005%20Q1-2025%20Results%20-%20Fichier%20base.xlsx" TargetMode="External"/><Relationship Id="rId1" Type="http://schemas.openxmlformats.org/officeDocument/2006/relationships/externalLinkPath" Target="2025%2005%2005%20Q1-2025%20Results%20-%20Fichier%20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xe"/>
      <sheetName val="Bilan par nature (Conso)"/>
      <sheetName val="Bilan + P&amp;L Q1 25 (val)"/>
      <sheetName val="Sheet1"/>
      <sheetName val=" FLUX"/>
      <sheetName val="Bilan par nature (Conso) (2604)"/>
    </sheetNames>
    <sheetDataSet>
      <sheetData sheetId="0"/>
      <sheetData sheetId="1"/>
      <sheetData sheetId="2">
        <row r="9">
          <cell r="G9">
            <v>238407.46058380947</v>
          </cell>
        </row>
        <row r="10">
          <cell r="G10">
            <v>156084.95275505647</v>
          </cell>
        </row>
        <row r="16">
          <cell r="G16">
            <v>82322.50782875299</v>
          </cell>
        </row>
        <row r="39">
          <cell r="G39">
            <v>0</v>
          </cell>
        </row>
        <row r="46">
          <cell r="G46">
            <v>119387.00019510269</v>
          </cell>
        </row>
        <row r="114">
          <cell r="G114">
            <v>2695915.278886334</v>
          </cell>
        </row>
        <row r="166">
          <cell r="G166">
            <v>607915.38471857936</v>
          </cell>
        </row>
        <row r="213">
          <cell r="G213">
            <v>2761.4360000000001</v>
          </cell>
        </row>
        <row r="223">
          <cell r="G223">
            <v>3257227.0693651107</v>
          </cell>
        </row>
        <row r="234">
          <cell r="G234">
            <v>0</v>
          </cell>
        </row>
        <row r="236">
          <cell r="G236">
            <v>398553.59411730507</v>
          </cell>
        </row>
        <row r="266">
          <cell r="G266">
            <v>84646.552224276864</v>
          </cell>
        </row>
        <row r="283">
          <cell r="G283">
            <v>6.7900000000000003E-35</v>
          </cell>
        </row>
        <row r="287">
          <cell r="G287">
            <v>60458.664833846407</v>
          </cell>
        </row>
        <row r="296">
          <cell r="G296">
            <v>1.0909999999999998E-33</v>
          </cell>
        </row>
        <row r="327">
          <cell r="G327">
            <v>75034.041642031472</v>
          </cell>
        </row>
        <row r="331">
          <cell r="G331">
            <v>69858.245984774549</v>
          </cell>
        </row>
        <row r="335">
          <cell r="G335">
            <v>223729.30004906218</v>
          </cell>
        </row>
        <row r="370">
          <cell r="G370">
            <v>468500.69249036</v>
          </cell>
        </row>
        <row r="385">
          <cell r="G385">
            <v>2233990.9255185509</v>
          </cell>
        </row>
        <row r="386">
          <cell r="G386">
            <v>300359.59046725702</v>
          </cell>
        </row>
        <row r="388">
          <cell r="G388">
            <v>723517.17299999995</v>
          </cell>
        </row>
        <row r="414">
          <cell r="G414">
            <v>1228269.4417004965</v>
          </cell>
        </row>
        <row r="445">
          <cell r="G445">
            <v>-80272.655943021324</v>
          </cell>
        </row>
        <row r="446">
          <cell r="G446">
            <v>62117.465756816498</v>
          </cell>
        </row>
        <row r="449">
          <cell r="G449">
            <v>2247.4222937300401</v>
          </cell>
        </row>
        <row r="477">
          <cell r="G477">
            <v>85084.975567235393</v>
          </cell>
        </row>
        <row r="529">
          <cell r="G529">
            <v>607579.54015787586</v>
          </cell>
        </row>
        <row r="530">
          <cell r="G530">
            <v>68223.939554401208</v>
          </cell>
        </row>
        <row r="533">
          <cell r="G533">
            <v>1510799.3093080982</v>
          </cell>
        </row>
        <row r="591">
          <cell r="G591">
            <v>1073135.69230019</v>
          </cell>
        </row>
        <row r="599">
          <cell r="G599">
            <v>471523.44970928051</v>
          </cell>
        </row>
        <row r="602">
          <cell r="G602">
            <v>1712922.9280000001</v>
          </cell>
        </row>
        <row r="604">
          <cell r="G604">
            <v>103222.15718514146</v>
          </cell>
        </row>
        <row r="635">
          <cell r="G635">
            <v>80671.435378687194</v>
          </cell>
        </row>
        <row r="640">
          <cell r="G640">
            <v>55.139579349904402</v>
          </cell>
        </row>
        <row r="651">
          <cell r="G651">
            <v>352937.79280221788</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mulé compta"/>
      <sheetName val="Décumulé compta"/>
      <sheetName val="Cumulé gestion"/>
      <sheetName val="Décumulé gestion"/>
      <sheetName val="ROATE"/>
      <sheetName val="Sancor restatement"/>
      <sheetName val="detail resultat financier"/>
    </sheetNames>
    <sheetDataSet>
      <sheetData sheetId="0"/>
      <sheetData sheetId="1">
        <row r="14">
          <cell r="AF14">
            <v>-140202.50694804947</v>
          </cell>
        </row>
        <row r="26">
          <cell r="AF26">
            <v>-20528.890687898485</v>
          </cell>
        </row>
        <row r="32">
          <cell r="AF32">
            <v>-30867.233632921201</v>
          </cell>
        </row>
        <row r="33">
          <cell r="AF33">
            <v>-3879.64687308667</v>
          </cell>
        </row>
        <row r="34">
          <cell r="AF34">
            <v>-44401.906415954705</v>
          </cell>
        </row>
        <row r="36">
          <cell r="AF36">
            <v>0</v>
          </cell>
        </row>
        <row r="38">
          <cell r="AF38">
            <v>297.90155813528543</v>
          </cell>
        </row>
        <row r="40">
          <cell r="AF40">
            <v>10386.195507428869</v>
          </cell>
        </row>
        <row r="41">
          <cell r="AF41">
            <v>-12006.094767219374</v>
          </cell>
        </row>
        <row r="42">
          <cell r="AF42">
            <v>7862.3309531350624</v>
          </cell>
        </row>
        <row r="45">
          <cell r="AF45">
            <v>-387.1643361760772</v>
          </cell>
        </row>
        <row r="47">
          <cell r="AF47">
            <v>-10311.03646208381</v>
          </cell>
        </row>
        <row r="48">
          <cell r="AF48">
            <v>-18629.959737437868</v>
          </cell>
        </row>
        <row r="50">
          <cell r="AF50">
            <v>-180.25909425249398</v>
          </cell>
        </row>
      </sheetData>
      <sheetData sheetId="2">
        <row r="38">
          <cell r="DP38">
            <v>-417176.34344094759</v>
          </cell>
        </row>
        <row r="39">
          <cell r="DP39">
            <v>119762.64514923327</v>
          </cell>
        </row>
        <row r="40">
          <cell r="DP40">
            <v>178976.59607265884</v>
          </cell>
        </row>
        <row r="41">
          <cell r="DP41">
            <v>0</v>
          </cell>
        </row>
        <row r="78">
          <cell r="DP78">
            <v>-9879.4221986444809</v>
          </cell>
        </row>
      </sheetData>
      <sheetData sheetId="3">
        <row r="8">
          <cell r="DM8">
            <v>382906.53837390279</v>
          </cell>
        </row>
        <row r="15">
          <cell r="DM15">
            <v>50996.031038944493</v>
          </cell>
        </row>
        <row r="18">
          <cell r="DM18">
            <v>21692.431862640155</v>
          </cell>
        </row>
        <row r="22">
          <cell r="DM22">
            <v>17624.552660670466</v>
          </cell>
        </row>
        <row r="24">
          <cell r="DM24">
            <v>-135396.05623437683</v>
          </cell>
        </row>
        <row r="25">
          <cell r="DM25">
            <v>-633.37901315840202</v>
          </cell>
        </row>
        <row r="39">
          <cell r="DM39">
            <v>39011.080488980559</v>
          </cell>
        </row>
        <row r="40">
          <cell r="DM40">
            <v>44380.10206507863</v>
          </cell>
        </row>
        <row r="41">
          <cell r="DM41">
            <v>148.05099999999999</v>
          </cell>
        </row>
        <row r="77">
          <cell r="DM77">
            <v>-12224.3841396799</v>
          </cell>
        </row>
        <row r="78">
          <cell r="DM78">
            <v>-2313.5492879864869</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Glossaire"/>
      <sheetName val="Turnover"/>
      <sheetName val="Turnover excl com et ext"/>
      <sheetName val="Commercial Perf"/>
      <sheetName val="Gross Loss ratio"/>
      <sheetName val="Regions - Loss Ratios cumule"/>
      <sheetName val="Regions - Loss Ratios decumule"/>
      <sheetName val="Costs"/>
      <sheetName val="Reinsurance"/>
      <sheetName val="Annexes - key figures"/>
      <sheetName val="Net Combined Ratio"/>
      <sheetName val="Slide KPI"/>
      <sheetName val="Slide KPI new"/>
      <sheetName val="Slide KPIfrench"/>
      <sheetName val="Net Income - Key Figures"/>
      <sheetName val="Bilan synthetique"/>
      <sheetName val="Annexes - Turnover CONSTAN &amp; LR"/>
      <sheetName val="Annexes - Turnover"/>
      <sheetName val="CP - annexes"/>
      <sheetName val="Annexe calcul ratios"/>
      <sheetName val="Tableaux CP"/>
      <sheetName val="Consensus"/>
      <sheetName val="actionnariat"/>
    </sheetNames>
    <sheetDataSet>
      <sheetData sheetId="0"/>
      <sheetData sheetId="1"/>
      <sheetData sheetId="2"/>
      <sheetData sheetId="3"/>
      <sheetData sheetId="4"/>
      <sheetData sheetId="5"/>
      <sheetData sheetId="6"/>
      <sheetData sheetId="7">
        <row r="17">
          <cell r="D17">
            <v>38.718017199917171</v>
          </cell>
          <cell r="G17">
            <v>36.421192836489425</v>
          </cell>
          <cell r="K17">
            <v>25.25261397234577</v>
          </cell>
          <cell r="O17">
            <v>51.843956339661268</v>
          </cell>
        </row>
        <row r="33">
          <cell r="D33">
            <v>32.129804491878666</v>
          </cell>
          <cell r="G33">
            <v>49.617219454425545</v>
          </cell>
          <cell r="K33">
            <v>106.98582221409167</v>
          </cell>
          <cell r="O33">
            <v>33.77620126956932</v>
          </cell>
        </row>
      </sheetData>
      <sheetData sheetId="8"/>
      <sheetData sheetId="9">
        <row r="7">
          <cell r="D7">
            <v>278.83841413194511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2.bin"/><Relationship Id="rId6" Type="http://schemas.openxmlformats.org/officeDocument/2006/relationships/customProperty" Target="../customProperty10.bin"/><Relationship Id="rId5" Type="http://schemas.openxmlformats.org/officeDocument/2006/relationships/customProperty" Target="../customProperty9.bin"/><Relationship Id="rId4" Type="http://schemas.openxmlformats.org/officeDocument/2006/relationships/customProperty" Target="../customProperty8.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12.bin"/><Relationship Id="rId7"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3.bin"/><Relationship Id="rId6" Type="http://schemas.openxmlformats.org/officeDocument/2006/relationships/customProperty" Target="../customProperty15.bin"/><Relationship Id="rId5" Type="http://schemas.openxmlformats.org/officeDocument/2006/relationships/customProperty" Target="../customProperty14.bin"/><Relationship Id="rId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4.bin"/><Relationship Id="rId6" Type="http://schemas.openxmlformats.org/officeDocument/2006/relationships/customProperty" Target="../customProperty20.bin"/><Relationship Id="rId5" Type="http://schemas.openxmlformats.org/officeDocument/2006/relationships/customProperty" Target="../customProperty19.bin"/><Relationship Id="rId4" Type="http://schemas.openxmlformats.org/officeDocument/2006/relationships/customProperty" Target="../customProperty18.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5.bin"/><Relationship Id="rId5" Type="http://schemas.openxmlformats.org/officeDocument/2006/relationships/customProperty" Target="../customProperty24.bin"/><Relationship Id="rId4" Type="http://schemas.openxmlformats.org/officeDocument/2006/relationships/customProperty" Target="../customProperty2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6.bin"/><Relationship Id="rId5" Type="http://schemas.openxmlformats.org/officeDocument/2006/relationships/customProperty" Target="../customProperty28.bin"/><Relationship Id="rId4" Type="http://schemas.openxmlformats.org/officeDocument/2006/relationships/customProperty" Target="../customProperty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3"/>
  <sheetViews>
    <sheetView showGridLines="0" topLeftCell="A12" zoomScaleNormal="100" workbookViewId="0">
      <pane xSplit="2" topLeftCell="E1" activePane="topRight" state="frozen"/>
      <selection activeCell="B16" sqref="B16"/>
      <selection pane="topRight" activeCell="O22" sqref="O22"/>
    </sheetView>
  </sheetViews>
  <sheetFormatPr baseColWidth="10" defaultColWidth="11.453125" defaultRowHeight="11.5"/>
  <cols>
    <col min="1" max="1" width="2.26953125" style="2" customWidth="1"/>
    <col min="2" max="2" width="58.26953125" style="2" bestFit="1" customWidth="1"/>
    <col min="3" max="7" width="9.7265625" style="2" bestFit="1" customWidth="1"/>
    <col min="8" max="15" width="9.7265625" style="2" customWidth="1"/>
    <col min="16" max="16" width="14.26953125" style="2" bestFit="1" customWidth="1"/>
    <col min="17" max="16384" width="11.453125" style="2"/>
  </cols>
  <sheetData>
    <row r="1" spans="2:18" ht="12" thickBot="1">
      <c r="B1" s="1" t="s">
        <v>0</v>
      </c>
    </row>
    <row r="2" spans="2:18" ht="15.75" customHeight="1" thickBot="1">
      <c r="C2" s="136" t="s">
        <v>152</v>
      </c>
      <c r="D2" s="137"/>
      <c r="E2" s="137"/>
      <c r="F2" s="138"/>
      <c r="G2" s="136" t="s">
        <v>126</v>
      </c>
      <c r="H2" s="137"/>
      <c r="I2" s="137"/>
      <c r="J2" s="137"/>
      <c r="K2" s="137"/>
      <c r="L2" s="137"/>
      <c r="M2" s="137"/>
      <c r="N2" s="137"/>
      <c r="O2" s="138"/>
    </row>
    <row r="3" spans="2:18">
      <c r="B3" s="3" t="s">
        <v>1</v>
      </c>
      <c r="C3" s="4">
        <v>44651</v>
      </c>
      <c r="D3" s="4">
        <v>44742</v>
      </c>
      <c r="E3" s="4">
        <v>44834</v>
      </c>
      <c r="F3" s="4">
        <v>44926</v>
      </c>
      <c r="G3" s="4">
        <v>45016</v>
      </c>
      <c r="H3" s="4">
        <v>45107</v>
      </c>
      <c r="I3" s="4">
        <v>45199</v>
      </c>
      <c r="J3" s="4">
        <v>45291</v>
      </c>
      <c r="K3" s="4">
        <v>45382</v>
      </c>
      <c r="L3" s="4">
        <v>45473</v>
      </c>
      <c r="M3" s="4">
        <v>45565</v>
      </c>
      <c r="N3" s="25">
        <v>45657</v>
      </c>
      <c r="O3" s="5">
        <v>45747</v>
      </c>
    </row>
    <row r="4" spans="2:18">
      <c r="B4" s="6" t="s">
        <v>2</v>
      </c>
      <c r="C4" s="8">
        <v>236087.35544489216</v>
      </c>
      <c r="D4" s="8">
        <v>235449.57514894533</v>
      </c>
      <c r="E4" s="8">
        <v>238886.31528961443</v>
      </c>
      <c r="F4" s="8">
        <v>238835.27231154431</v>
      </c>
      <c r="G4" s="8">
        <v>237087.41430853592</v>
      </c>
      <c r="H4" s="8">
        <v>236193.95590395905</v>
      </c>
      <c r="I4" s="8">
        <v>233244.15774843964</v>
      </c>
      <c r="J4" s="121">
        <v>239714.60221123998</v>
      </c>
      <c r="K4" s="7">
        <v>238190.35217977784</v>
      </c>
      <c r="L4" s="8">
        <v>237372.47873615992</v>
      </c>
      <c r="M4" s="8">
        <v>237656.74041540021</v>
      </c>
      <c r="N4" s="8">
        <v>240428.63300798667</v>
      </c>
      <c r="O4" s="18">
        <f>'[1]Bilan + P&amp;L Q1 25 (val)'!$G$9</f>
        <v>238407.46058380947</v>
      </c>
    </row>
    <row r="5" spans="2:18">
      <c r="B5" s="9" t="s">
        <v>3</v>
      </c>
      <c r="C5" s="8">
        <v>155779.50470787901</v>
      </c>
      <c r="D5" s="8">
        <v>155807.82125335699</v>
      </c>
      <c r="E5" s="8">
        <v>157301.27090822</v>
      </c>
      <c r="F5" s="8">
        <v>155959.66011452602</v>
      </c>
      <c r="G5" s="8">
        <v>155521.45229637221</v>
      </c>
      <c r="H5" s="8">
        <v>155325.80592266258</v>
      </c>
      <c r="I5" s="8">
        <v>155473.46789188366</v>
      </c>
      <c r="J5" s="121">
        <v>155309.11444661207</v>
      </c>
      <c r="K5" s="7">
        <v>155476.40796893701</v>
      </c>
      <c r="L5" s="8">
        <v>155481.7897016108</v>
      </c>
      <c r="M5" s="8">
        <v>154985.95224316762</v>
      </c>
      <c r="N5" s="8">
        <v>156772.01360681868</v>
      </c>
      <c r="O5" s="18">
        <f>'[1]Bilan + P&amp;L Q1 25 (val)'!$G$10</f>
        <v>156084.95275505647</v>
      </c>
    </row>
    <row r="6" spans="2:18">
      <c r="B6" s="9" t="s">
        <v>4</v>
      </c>
      <c r="C6" s="8">
        <v>80307.850737013141</v>
      </c>
      <c r="D6" s="8">
        <v>79641.753895588321</v>
      </c>
      <c r="E6" s="8">
        <v>81585.044381394444</v>
      </c>
      <c r="F6" s="8">
        <v>82875.612197018287</v>
      </c>
      <c r="G6" s="8">
        <v>81565.962012163698</v>
      </c>
      <c r="H6" s="8">
        <v>80868.14998129649</v>
      </c>
      <c r="I6" s="8">
        <v>77770.689856555968</v>
      </c>
      <c r="J6" s="121">
        <v>84405.48776462792</v>
      </c>
      <c r="K6" s="7">
        <v>82713.944210840826</v>
      </c>
      <c r="L6" s="8">
        <v>81890.689034549127</v>
      </c>
      <c r="M6" s="8">
        <v>82670.790172232591</v>
      </c>
      <c r="N6" s="8">
        <v>83656.619401167991</v>
      </c>
      <c r="O6" s="18">
        <f>'[1]Bilan + P&amp;L Q1 25 (val)'!$G$16</f>
        <v>82322.50782875299</v>
      </c>
    </row>
    <row r="7" spans="2:18" ht="12" thickBot="1">
      <c r="B7" s="10" t="s">
        <v>5</v>
      </c>
      <c r="C7" s="12">
        <f>SUM(C8:C12)</f>
        <v>3169860.2596858595</v>
      </c>
      <c r="D7" s="12">
        <f t="shared" ref="D7:I7" si="0">SUM(D8:D12)</f>
        <v>2972915.876767619</v>
      </c>
      <c r="E7" s="12">
        <f t="shared" si="0"/>
        <v>2890970.8996624816</v>
      </c>
      <c r="F7" s="12">
        <f t="shared" si="0"/>
        <v>3015136.2243347694</v>
      </c>
      <c r="G7" s="12">
        <f t="shared" si="0"/>
        <v>3103752.2564135115</v>
      </c>
      <c r="H7" s="12">
        <f t="shared" si="0"/>
        <v>2963418.6428084746</v>
      </c>
      <c r="I7" s="12">
        <f t="shared" si="0"/>
        <v>3022663.7674958622</v>
      </c>
      <c r="J7" s="122">
        <f t="shared" ref="J7:K7" si="1">SUM(J8:J12)</f>
        <v>3341111.9792701895</v>
      </c>
      <c r="K7" s="11">
        <f t="shared" si="1"/>
        <v>3252492.6558033885</v>
      </c>
      <c r="L7" s="12">
        <v>3239548.8331822515</v>
      </c>
      <c r="M7" s="12">
        <v>3277847.8972687298</v>
      </c>
      <c r="N7" s="12">
        <v>3357201.1679044687</v>
      </c>
      <c r="O7" s="19">
        <f t="shared" ref="O7" si="2">SUM(O8:O12)</f>
        <v>3425979.0998000163</v>
      </c>
    </row>
    <row r="8" spans="2:18">
      <c r="B8" s="9" t="s">
        <v>6</v>
      </c>
      <c r="C8" s="8">
        <v>288.00000000000006</v>
      </c>
      <c r="D8" s="8">
        <v>1108.2380000000001</v>
      </c>
      <c r="E8" s="8">
        <v>1350.4270000000001</v>
      </c>
      <c r="F8" s="8">
        <v>288.00000000000006</v>
      </c>
      <c r="G8" s="8">
        <v>288.00000000000006</v>
      </c>
      <c r="H8" s="8">
        <v>288.00000000000006</v>
      </c>
      <c r="I8" s="8">
        <v>288.00000000000006</v>
      </c>
      <c r="J8" s="121">
        <v>288.00000000000006</v>
      </c>
      <c r="K8" s="7">
        <v>288.00000000000006</v>
      </c>
      <c r="L8" s="8">
        <v>0</v>
      </c>
      <c r="M8" s="8">
        <v>0</v>
      </c>
      <c r="N8" s="8">
        <v>0</v>
      </c>
      <c r="O8" s="18">
        <f>'[1]Bilan + P&amp;L Q1 25 (val)'!$G$39</f>
        <v>0</v>
      </c>
      <c r="Q8" s="14"/>
      <c r="R8" s="14"/>
    </row>
    <row r="9" spans="2:18">
      <c r="B9" s="9" t="s">
        <v>135</v>
      </c>
      <c r="C9" s="8">
        <v>78829.038372234194</v>
      </c>
      <c r="D9" s="8">
        <v>67519.978868247708</v>
      </c>
      <c r="E9" s="8">
        <v>88394.909795670974</v>
      </c>
      <c r="F9" s="8">
        <v>102087.97270723505</v>
      </c>
      <c r="G9" s="8">
        <v>106531.62799632559</v>
      </c>
      <c r="H9" s="8">
        <v>92390.211321275143</v>
      </c>
      <c r="I9" s="8">
        <v>94597.306362110903</v>
      </c>
      <c r="J9" s="121">
        <v>143211.02042341599</v>
      </c>
      <c r="K9" s="7">
        <v>200875.0303414696</v>
      </c>
      <c r="L9" s="8">
        <v>112977.5513085236</v>
      </c>
      <c r="M9" s="8">
        <v>81832.045232741162</v>
      </c>
      <c r="N9" s="8">
        <v>118175.30727962374</v>
      </c>
      <c r="O9" s="18">
        <f>'[1]Bilan + P&amp;L Q1 25 (val)'!$G$46</f>
        <v>119387.00019510269</v>
      </c>
    </row>
    <row r="10" spans="2:18">
      <c r="B10" s="9" t="s">
        <v>136</v>
      </c>
      <c r="C10" s="8">
        <v>3078832.7352386327</v>
      </c>
      <c r="D10" s="8">
        <v>2886738.2701377515</v>
      </c>
      <c r="E10" s="8">
        <v>2789628.7810545219</v>
      </c>
      <c r="F10" s="8">
        <v>2902404.5904313512</v>
      </c>
      <c r="G10" s="8">
        <v>2395980.0619016527</v>
      </c>
      <c r="H10" s="8">
        <v>2360379.4975232859</v>
      </c>
      <c r="I10" s="8">
        <v>2363205.7590312893</v>
      </c>
      <c r="J10" s="121">
        <v>2367308.5734030819</v>
      </c>
      <c r="K10" s="7">
        <v>2428422.3415048821</v>
      </c>
      <c r="L10" s="8">
        <v>2561256.6736046216</v>
      </c>
      <c r="M10" s="8">
        <v>2706828.3769212342</v>
      </c>
      <c r="N10" s="8">
        <v>2712568.9484115723</v>
      </c>
      <c r="O10" s="18">
        <f>'[1]Bilan + P&amp;L Q1 25 (val)'!$G$114</f>
        <v>2695915.278886334</v>
      </c>
    </row>
    <row r="11" spans="2:18">
      <c r="B11" s="9" t="s">
        <v>137</v>
      </c>
      <c r="C11" s="8">
        <v>10.5610749931325</v>
      </c>
      <c r="D11" s="8">
        <v>29.364900797709097</v>
      </c>
      <c r="E11" s="8">
        <v>33.6463207145895</v>
      </c>
      <c r="F11" s="8">
        <v>26.131100473203499</v>
      </c>
      <c r="G11" s="8">
        <v>600294.97152409854</v>
      </c>
      <c r="H11" s="8">
        <v>509973.270416288</v>
      </c>
      <c r="I11" s="8">
        <v>562036.76971518027</v>
      </c>
      <c r="J11" s="121">
        <v>827902.79044369131</v>
      </c>
      <c r="K11" s="7">
        <v>622807.27195703669</v>
      </c>
      <c r="L11" s="8">
        <v>564979.07172350434</v>
      </c>
      <c r="M11" s="8">
        <v>487099.14044839947</v>
      </c>
      <c r="N11" s="8">
        <v>526272.22823666455</v>
      </c>
      <c r="O11" s="18">
        <f>'[1]Bilan + P&amp;L Q1 25 (val)'!$G$166</f>
        <v>607915.38471857936</v>
      </c>
    </row>
    <row r="12" spans="2:18">
      <c r="B12" s="9" t="s">
        <v>7</v>
      </c>
      <c r="C12" s="8">
        <v>11899.924999999999</v>
      </c>
      <c r="D12" s="8">
        <v>17520.024860822108</v>
      </c>
      <c r="E12" s="8">
        <v>11563.135491574365</v>
      </c>
      <c r="F12" s="8">
        <v>10329.53009571013</v>
      </c>
      <c r="G12" s="8">
        <v>657.59499143468895</v>
      </c>
      <c r="H12" s="8">
        <v>387.66354762548406</v>
      </c>
      <c r="I12" s="8">
        <v>2535.93238728181</v>
      </c>
      <c r="J12" s="121">
        <v>2401.5949999999998</v>
      </c>
      <c r="K12" s="7">
        <v>100.012</v>
      </c>
      <c r="L12" s="8">
        <v>335.53654560222799</v>
      </c>
      <c r="M12" s="8">
        <v>2088.3346663550501</v>
      </c>
      <c r="N12" s="8">
        <v>184.68397660818698</v>
      </c>
      <c r="O12" s="18">
        <f>'[1]Bilan + P&amp;L Q1 25 (val)'!$G$213</f>
        <v>2761.4360000000001</v>
      </c>
    </row>
    <row r="13" spans="2:18" ht="12" thickBot="1">
      <c r="B13" s="10" t="s">
        <v>8</v>
      </c>
      <c r="C13" s="12">
        <v>2969056.4894501995</v>
      </c>
      <c r="D13" s="12">
        <v>3113356.30784547</v>
      </c>
      <c r="E13" s="12">
        <v>2940391.9209857294</v>
      </c>
      <c r="F13" s="12">
        <v>2906639.4695577696</v>
      </c>
      <c r="G13" s="12">
        <v>2969052.3971054307</v>
      </c>
      <c r="H13" s="12">
        <v>3106698.4106959407</v>
      </c>
      <c r="I13" s="12">
        <v>3039360.6554389005</v>
      </c>
      <c r="J13" s="122">
        <v>2903980.4598144805</v>
      </c>
      <c r="K13" s="11">
        <v>3037641.5421937807</v>
      </c>
      <c r="L13" s="12">
        <v>3085701.3391875806</v>
      </c>
      <c r="M13" s="12">
        <v>2970282.2909754305</v>
      </c>
      <c r="N13" s="12">
        <v>3090178.3619841305</v>
      </c>
      <c r="O13" s="19">
        <f>'[1]Bilan + P&amp;L Q1 25 (val)'!$G$223</f>
        <v>3257227.0693651107</v>
      </c>
    </row>
    <row r="14" spans="2:18" ht="12" thickBot="1">
      <c r="B14" s="10" t="s">
        <v>9</v>
      </c>
      <c r="C14" s="12">
        <v>0</v>
      </c>
      <c r="D14" s="12">
        <v>0</v>
      </c>
      <c r="E14" s="12">
        <v>0</v>
      </c>
      <c r="F14" s="12">
        <v>0</v>
      </c>
      <c r="G14" s="12">
        <v>0</v>
      </c>
      <c r="H14" s="12">
        <v>0</v>
      </c>
      <c r="I14" s="12">
        <v>0</v>
      </c>
      <c r="J14" s="122">
        <v>0</v>
      </c>
      <c r="K14" s="11">
        <v>0</v>
      </c>
      <c r="L14" s="12">
        <v>0</v>
      </c>
      <c r="M14" s="12">
        <v>0</v>
      </c>
      <c r="N14" s="12">
        <v>0</v>
      </c>
      <c r="O14" s="19">
        <f>'[1]Bilan + P&amp;L Q1 25 (val)'!$G$234</f>
        <v>0</v>
      </c>
    </row>
    <row r="15" spans="2:18" ht="12" thickBot="1">
      <c r="B15" s="10" t="s">
        <v>10</v>
      </c>
      <c r="C15" s="12">
        <v>269474.9237163089</v>
      </c>
      <c r="D15" s="12">
        <v>274263.005297094</v>
      </c>
      <c r="E15" s="12">
        <v>335933.46933410841</v>
      </c>
      <c r="F15" s="12">
        <v>356217.05650821252</v>
      </c>
      <c r="G15" s="12">
        <v>340565.1527562259</v>
      </c>
      <c r="H15" s="12">
        <v>344335.1095517464</v>
      </c>
      <c r="I15" s="12">
        <v>361164.69705031125</v>
      </c>
      <c r="J15" s="122">
        <v>384809.89337146247</v>
      </c>
      <c r="K15" s="11">
        <v>369415.1862124516</v>
      </c>
      <c r="L15" s="12">
        <v>353641.67309713253</v>
      </c>
      <c r="M15" s="12">
        <v>388109.57127721806</v>
      </c>
      <c r="N15" s="12">
        <v>393642.58747354971</v>
      </c>
      <c r="O15" s="19">
        <f>'[1]Bilan + P&amp;L Q1 25 (val)'!$G$236</f>
        <v>398553.59411730507</v>
      </c>
    </row>
    <row r="16" spans="2:18" ht="12" thickBot="1">
      <c r="B16" s="10" t="s">
        <v>11</v>
      </c>
      <c r="C16" s="12">
        <f t="shared" ref="C16" si="3">SUM(C17:C23)</f>
        <v>532643.37534768553</v>
      </c>
      <c r="D16" s="12">
        <f t="shared" ref="D16:I16" si="4">SUM(D17:D23)</f>
        <v>520148.39628616057</v>
      </c>
      <c r="E16" s="12">
        <f t="shared" si="4"/>
        <v>514837.4567003845</v>
      </c>
      <c r="F16" s="12">
        <f t="shared" si="4"/>
        <v>515650.0709805612</v>
      </c>
      <c r="G16" s="12">
        <f t="shared" si="4"/>
        <v>549197.04172537499</v>
      </c>
      <c r="H16" s="12">
        <f t="shared" si="4"/>
        <v>508487.48856771248</v>
      </c>
      <c r="I16" s="12">
        <f t="shared" si="4"/>
        <v>563718.97771093773</v>
      </c>
      <c r="J16" s="122">
        <f t="shared" ref="J16:K16" si="5">SUM(J17:J23)</f>
        <v>533107.01429240243</v>
      </c>
      <c r="K16" s="11">
        <f t="shared" si="5"/>
        <v>525767.69662415911</v>
      </c>
      <c r="L16" s="12">
        <v>501612.7549284962</v>
      </c>
      <c r="M16" s="12">
        <v>500672.95960423828</v>
      </c>
      <c r="N16" s="12">
        <v>494851.5928716769</v>
      </c>
      <c r="O16" s="19">
        <f t="shared" ref="O16" si="6">SUM(O17:O23)</f>
        <v>513726.80473399145</v>
      </c>
    </row>
    <row r="17" spans="2:17">
      <c r="B17" s="9" t="s">
        <v>12</v>
      </c>
      <c r="C17" s="8">
        <v>103872.41331574525</v>
      </c>
      <c r="D17" s="8">
        <v>100134.51400987995</v>
      </c>
      <c r="E17" s="8">
        <v>99894.346246858971</v>
      </c>
      <c r="F17" s="8">
        <v>94612.872363855262</v>
      </c>
      <c r="G17" s="8">
        <v>93357.281941380308</v>
      </c>
      <c r="H17" s="8">
        <v>90399.537998993706</v>
      </c>
      <c r="I17" s="8">
        <v>89088.956030168381</v>
      </c>
      <c r="J17" s="121">
        <v>85488.488869081251</v>
      </c>
      <c r="K17" s="7">
        <v>90722.612998850193</v>
      </c>
      <c r="L17" s="8">
        <v>90171.509951363405</v>
      </c>
      <c r="M17" s="8">
        <v>88945.040157072392</v>
      </c>
      <c r="N17" s="8">
        <v>88679.098291693314</v>
      </c>
      <c r="O17" s="18">
        <f>'[1]Bilan + P&amp;L Q1 25 (val)'!$G$266</f>
        <v>84646.552224276864</v>
      </c>
    </row>
    <row r="18" spans="2:17">
      <c r="B18" s="9" t="s">
        <v>13</v>
      </c>
      <c r="C18" s="8">
        <v>-1.6E-34</v>
      </c>
      <c r="D18" s="8">
        <v>3.7999999999999997E-34</v>
      </c>
      <c r="E18" s="8">
        <v>-1.03E-33</v>
      </c>
      <c r="F18" s="8">
        <v>-9.9999999999999993E-35</v>
      </c>
      <c r="G18" s="8">
        <v>-1.0500000000000001E-33</v>
      </c>
      <c r="H18" s="8">
        <v>-2.3000000000000001E-34</v>
      </c>
      <c r="I18" s="8">
        <v>-4.6000000000000002E-34</v>
      </c>
      <c r="J18" s="121">
        <v>1.7E-34</v>
      </c>
      <c r="K18" s="7">
        <v>1.5E-34</v>
      </c>
      <c r="L18" s="8">
        <v>0</v>
      </c>
      <c r="M18" s="8">
        <v>6.6000000000000005E-34</v>
      </c>
      <c r="N18" s="8">
        <v>-6.4999999999999999E-35</v>
      </c>
      <c r="O18" s="18">
        <f>'[1]Bilan + P&amp;L Q1 25 (val)'!$G$283</f>
        <v>6.7900000000000003E-35</v>
      </c>
    </row>
    <row r="19" spans="2:17">
      <c r="B19" s="9" t="s">
        <v>14</v>
      </c>
      <c r="C19" s="8">
        <v>46989.588436936043</v>
      </c>
      <c r="D19" s="8">
        <v>72104.581956201902</v>
      </c>
      <c r="E19" s="8">
        <v>89220.196006246406</v>
      </c>
      <c r="F19" s="8">
        <v>90693.355931841579</v>
      </c>
      <c r="G19" s="8">
        <v>81653.741352639699</v>
      </c>
      <c r="H19" s="8">
        <v>75117.98679394713</v>
      </c>
      <c r="I19" s="8">
        <v>95093.370653082311</v>
      </c>
      <c r="J19" s="121">
        <v>89898.613589092696</v>
      </c>
      <c r="K19" s="7">
        <v>89350.16304352929</v>
      </c>
      <c r="L19" s="8">
        <v>73403.322964861756</v>
      </c>
      <c r="M19" s="8">
        <v>86418.351023307478</v>
      </c>
      <c r="N19" s="8">
        <v>54506.582727958121</v>
      </c>
      <c r="O19" s="18">
        <f>'[1]Bilan + P&amp;L Q1 25 (val)'!$G$287</f>
        <v>60458.664833846407</v>
      </c>
    </row>
    <row r="20" spans="2:17">
      <c r="B20" s="9" t="s">
        <v>15</v>
      </c>
      <c r="C20" s="8">
        <v>-3.8999999999999991E-34</v>
      </c>
      <c r="D20" s="8">
        <v>-3.219996E-33</v>
      </c>
      <c r="E20" s="8">
        <v>3.1450000000000002E-34</v>
      </c>
      <c r="F20" s="8">
        <v>-2.1119709999999997E-33</v>
      </c>
      <c r="G20" s="8">
        <v>9.0099999999999964E-34</v>
      </c>
      <c r="H20" s="8">
        <v>2.3006299999999999E-34</v>
      </c>
      <c r="I20" s="8">
        <v>8.5305999999999997E-34</v>
      </c>
      <c r="J20" s="121">
        <v>-1.3095000000000001E-33</v>
      </c>
      <c r="K20" s="7">
        <v>0</v>
      </c>
      <c r="L20" s="8">
        <v>0</v>
      </c>
      <c r="M20" s="8">
        <v>-1.0136E-33</v>
      </c>
      <c r="N20" s="8">
        <v>-9.5213700000000006E-34</v>
      </c>
      <c r="O20" s="18">
        <f>'[1]Bilan + P&amp;L Q1 25 (val)'!$G$296</f>
        <v>1.0909999999999998E-33</v>
      </c>
    </row>
    <row r="21" spans="2:17">
      <c r="B21" s="9" t="s">
        <v>16</v>
      </c>
      <c r="C21" s="8">
        <v>63966.894748346007</v>
      </c>
      <c r="D21" s="8">
        <v>51059.200581963261</v>
      </c>
      <c r="E21" s="8">
        <v>48407.618066283903</v>
      </c>
      <c r="F21" s="8">
        <v>50061.835055140094</v>
      </c>
      <c r="G21" s="8">
        <v>54261.062684279706</v>
      </c>
      <c r="H21" s="8">
        <v>58388.596787126495</v>
      </c>
      <c r="I21" s="8">
        <v>38139.547701090327</v>
      </c>
      <c r="J21" s="121">
        <v>54318.973329455985</v>
      </c>
      <c r="K21" s="7">
        <v>57607.225418814589</v>
      </c>
      <c r="L21" s="8">
        <v>60448.155535001133</v>
      </c>
      <c r="M21" s="8">
        <v>59457.606370542147</v>
      </c>
      <c r="N21" s="8">
        <v>66948.528723089927</v>
      </c>
      <c r="O21" s="18">
        <f>'[1]Bilan + P&amp;L Q1 25 (val)'!$G$327</f>
        <v>75034.041642031472</v>
      </c>
    </row>
    <row r="22" spans="2:17">
      <c r="B22" s="9" t="s">
        <v>17</v>
      </c>
      <c r="C22" s="8">
        <v>83877.663966026608</v>
      </c>
      <c r="D22" s="8">
        <v>75916.497746299458</v>
      </c>
      <c r="E22" s="8">
        <v>84490.54068261318</v>
      </c>
      <c r="F22" s="8">
        <v>66612.423894309803</v>
      </c>
      <c r="G22" s="8">
        <v>62543.45487238912</v>
      </c>
      <c r="H22" s="8">
        <v>67686.07933662014</v>
      </c>
      <c r="I22" s="8">
        <v>110369.80448342163</v>
      </c>
      <c r="J22" s="121">
        <v>73447.179442529741</v>
      </c>
      <c r="K22" s="7">
        <v>50954.018535116149</v>
      </c>
      <c r="L22" s="8">
        <v>47962.829982155432</v>
      </c>
      <c r="M22" s="8">
        <v>54567.139415211139</v>
      </c>
      <c r="N22" s="8">
        <v>62426.721956146335</v>
      </c>
      <c r="O22" s="18">
        <f>'[1]Bilan + P&amp;L Q1 25 (val)'!$G$331</f>
        <v>69858.245984774549</v>
      </c>
    </row>
    <row r="23" spans="2:17">
      <c r="B23" s="9" t="s">
        <v>18</v>
      </c>
      <c r="C23" s="8">
        <v>233936.8148806316</v>
      </c>
      <c r="D23" s="8">
        <v>220933.60199181599</v>
      </c>
      <c r="E23" s="8">
        <v>192824.75569838201</v>
      </c>
      <c r="F23" s="8">
        <v>213669.58373541449</v>
      </c>
      <c r="G23" s="8">
        <v>257381.5008746862</v>
      </c>
      <c r="H23" s="8">
        <v>216895.28765102499</v>
      </c>
      <c r="I23" s="8">
        <v>231027.29884317509</v>
      </c>
      <c r="J23" s="121">
        <v>229953.75906224275</v>
      </c>
      <c r="K23" s="7">
        <v>237133.67662784885</v>
      </c>
      <c r="L23" s="8">
        <v>229626.93649511447</v>
      </c>
      <c r="M23" s="8">
        <v>211284.82263810516</v>
      </c>
      <c r="N23" s="8">
        <v>222290.6611727892</v>
      </c>
      <c r="O23" s="18">
        <f>'[1]Bilan + P&amp;L Q1 25 (val)'!$G$335</f>
        <v>223729.30004906218</v>
      </c>
    </row>
    <row r="24" spans="2:17" ht="12" thickBot="1">
      <c r="B24" s="10" t="s">
        <v>19</v>
      </c>
      <c r="C24" s="16">
        <v>389247.74485087913</v>
      </c>
      <c r="D24" s="16">
        <v>467410.49968437786</v>
      </c>
      <c r="E24" s="16">
        <v>717892.27601954236</v>
      </c>
      <c r="F24" s="16">
        <v>553786.44631734001</v>
      </c>
      <c r="G24" s="16">
        <v>565821.78859968483</v>
      </c>
      <c r="H24" s="16">
        <v>559298.81167369359</v>
      </c>
      <c r="I24" s="16">
        <v>538704.88229056529</v>
      </c>
      <c r="J24" s="114">
        <v>495558.21442236728</v>
      </c>
      <c r="K24" s="15">
        <v>549467.5510995161</v>
      </c>
      <c r="L24" s="16">
        <v>446521.83156630525</v>
      </c>
      <c r="M24" s="16">
        <v>478422.50739388092</v>
      </c>
      <c r="N24" s="16">
        <v>507832.07427170547</v>
      </c>
      <c r="O24" s="13">
        <f>'[1]Bilan + P&amp;L Q1 25 (val)'!$G$370</f>
        <v>468500.69249036</v>
      </c>
    </row>
    <row r="25" spans="2:17" ht="12" thickBot="1">
      <c r="B25" s="10" t="s">
        <v>20</v>
      </c>
      <c r="C25" s="12">
        <f>C4+C7+C13+C14+C15+C16+C24</f>
        <v>7566370.148495825</v>
      </c>
      <c r="D25" s="12">
        <f>D4+D7+D13+D14+D15+D16+D24</f>
        <v>7583543.6610296657</v>
      </c>
      <c r="E25" s="12">
        <f>E4+E7+E13+E14+E15+E16+E24</f>
        <v>7638912.3379918607</v>
      </c>
      <c r="F25" s="12">
        <f>F4+F7+F13+F14+F15+F16+F24</f>
        <v>7586264.5400101971</v>
      </c>
      <c r="G25" s="12">
        <f t="shared" ref="G25:O25" si="7">+G24+G16+G15+G14+G13+G7+G4</f>
        <v>7765476.0509087639</v>
      </c>
      <c r="H25" s="12">
        <f t="shared" si="7"/>
        <v>7718432.4192015277</v>
      </c>
      <c r="I25" s="12">
        <f t="shared" si="7"/>
        <v>7758857.1377350166</v>
      </c>
      <c r="J25" s="122">
        <f t="shared" si="7"/>
        <v>7898282.1633821419</v>
      </c>
      <c r="K25" s="11">
        <f t="shared" si="7"/>
        <v>7972974.9841130739</v>
      </c>
      <c r="L25" s="12">
        <f t="shared" si="7"/>
        <v>7864398.9106979258</v>
      </c>
      <c r="M25" s="12">
        <v>7852991.966934897</v>
      </c>
      <c r="N25" s="12">
        <v>8084134.4175135177</v>
      </c>
      <c r="O25" s="19">
        <f t="shared" si="7"/>
        <v>8302394.7210905924</v>
      </c>
      <c r="P25" s="113"/>
      <c r="Q25" s="113"/>
    </row>
    <row r="26" spans="2:17" ht="12" thickBot="1">
      <c r="F26" s="17"/>
      <c r="G26" s="14"/>
      <c r="H26" s="14"/>
      <c r="I26" s="14"/>
      <c r="J26" s="14"/>
      <c r="K26" s="14"/>
      <c r="L26" s="14"/>
      <c r="M26" s="14"/>
      <c r="N26" s="14"/>
      <c r="O26" s="14"/>
    </row>
    <row r="27" spans="2:17" ht="15.75" customHeight="1" thickBot="1">
      <c r="C27" s="136" t="s">
        <v>152</v>
      </c>
      <c r="D27" s="137"/>
      <c r="E27" s="137"/>
      <c r="F27" s="138"/>
      <c r="G27" s="136" t="s">
        <v>126</v>
      </c>
      <c r="H27" s="137"/>
      <c r="I27" s="137"/>
      <c r="J27" s="137"/>
      <c r="K27" s="137"/>
      <c r="L27" s="137"/>
      <c r="M27" s="137"/>
      <c r="N27" s="137"/>
      <c r="O27" s="138"/>
    </row>
    <row r="28" spans="2:17">
      <c r="B28" s="3" t="s">
        <v>21</v>
      </c>
      <c r="C28" s="4">
        <f>+C3</f>
        <v>44651</v>
      </c>
      <c r="D28" s="4">
        <f>+D3</f>
        <v>44742</v>
      </c>
      <c r="E28" s="4">
        <f>+E3</f>
        <v>44834</v>
      </c>
      <c r="F28" s="4">
        <f>+F3</f>
        <v>44926</v>
      </c>
      <c r="G28" s="4">
        <f t="shared" ref="G28:O28" si="8">G3</f>
        <v>45016</v>
      </c>
      <c r="H28" s="4">
        <f t="shared" si="8"/>
        <v>45107</v>
      </c>
      <c r="I28" s="4">
        <f t="shared" si="8"/>
        <v>45199</v>
      </c>
      <c r="J28" s="4">
        <f t="shared" si="8"/>
        <v>45291</v>
      </c>
      <c r="K28" s="4">
        <f t="shared" si="8"/>
        <v>45382</v>
      </c>
      <c r="L28" s="4">
        <f t="shared" si="8"/>
        <v>45473</v>
      </c>
      <c r="M28" s="4">
        <v>45565</v>
      </c>
      <c r="N28" s="25">
        <v>45657</v>
      </c>
      <c r="O28" s="5">
        <f t="shared" si="8"/>
        <v>45747</v>
      </c>
    </row>
    <row r="29" spans="2:17">
      <c r="B29" s="6" t="s">
        <v>22</v>
      </c>
      <c r="C29" s="8">
        <f>SUM(C30:C34)</f>
        <v>2216698.4111044519</v>
      </c>
      <c r="D29" s="8">
        <f t="shared" ref="D29:I29" si="9">SUM(D30:D34)</f>
        <v>2019715.0017754014</v>
      </c>
      <c r="E29" s="8">
        <f t="shared" si="9"/>
        <v>2017642.6837097157</v>
      </c>
      <c r="F29" s="8">
        <f t="shared" si="9"/>
        <v>2018601.9591138114</v>
      </c>
      <c r="G29" s="8">
        <f t="shared" si="9"/>
        <v>2100436.6697993814</v>
      </c>
      <c r="H29" s="8">
        <f t="shared" si="9"/>
        <v>1925259.4997488472</v>
      </c>
      <c r="I29" s="8">
        <f t="shared" si="9"/>
        <v>1983706.3971223251</v>
      </c>
      <c r="J29" s="121">
        <f>SUM(J30:J34)</f>
        <v>2050761.9865290313</v>
      </c>
      <c r="K29" s="7">
        <f>SUM(K30:K34)</f>
        <v>2118477.8434778298</v>
      </c>
      <c r="L29" s="8">
        <v>2002939.7312294624</v>
      </c>
      <c r="M29" s="8">
        <v>2106015.0768925124</v>
      </c>
      <c r="N29" s="8">
        <v>2193555.1834099512</v>
      </c>
      <c r="O29" s="18">
        <f>'[1]Bilan + P&amp;L Q1 25 (val)'!$G$385</f>
        <v>2233990.9255185509</v>
      </c>
    </row>
    <row r="30" spans="2:17">
      <c r="B30" s="6" t="s">
        <v>23</v>
      </c>
      <c r="C30" s="8">
        <v>300359.58399999997</v>
      </c>
      <c r="D30" s="8">
        <v>300359.58399999997</v>
      </c>
      <c r="E30" s="8">
        <v>300359.58399999997</v>
      </c>
      <c r="F30" s="8">
        <v>300359.58399999997</v>
      </c>
      <c r="G30" s="8">
        <v>300359.58399999997</v>
      </c>
      <c r="H30" s="8">
        <v>300359.58399999997</v>
      </c>
      <c r="I30" s="8">
        <v>300359.58399999997</v>
      </c>
      <c r="J30" s="121">
        <v>300359.58399999997</v>
      </c>
      <c r="K30" s="7">
        <v>300359.59044687904</v>
      </c>
      <c r="L30" s="8">
        <v>300359.59047800099</v>
      </c>
      <c r="M30" s="8">
        <v>300359.59043916798</v>
      </c>
      <c r="N30" s="8">
        <v>300359.59046725702</v>
      </c>
      <c r="O30" s="18">
        <f>'[1]Bilan + P&amp;L Q1 25 (val)'!$G$386</f>
        <v>300359.59046725702</v>
      </c>
    </row>
    <row r="31" spans="2:17">
      <c r="B31" s="6" t="s">
        <v>24</v>
      </c>
      <c r="C31" s="8">
        <v>810419.79200000002</v>
      </c>
      <c r="D31" s="8">
        <v>723501.44799999997</v>
      </c>
      <c r="E31" s="8">
        <v>723501.44799999997</v>
      </c>
      <c r="F31" s="8">
        <v>723501.44799999997</v>
      </c>
      <c r="G31" s="8">
        <v>723501.44799999997</v>
      </c>
      <c r="H31" s="8">
        <v>723501.44799999997</v>
      </c>
      <c r="I31" s="8">
        <v>723501.44799999997</v>
      </c>
      <c r="J31" s="121">
        <v>723501.44799999997</v>
      </c>
      <c r="K31" s="7">
        <v>723501.44799999997</v>
      </c>
      <c r="L31" s="8">
        <v>723501.44799999997</v>
      </c>
      <c r="M31" s="8">
        <v>723501.44799999997</v>
      </c>
      <c r="N31" s="8">
        <v>723517.17299999995</v>
      </c>
      <c r="O31" s="18">
        <f>'[1]Bilan + P&amp;L Q1 25 (val)'!$G$388</f>
        <v>723517.17299999995</v>
      </c>
    </row>
    <row r="32" spans="2:17">
      <c r="B32" s="6" t="s">
        <v>25</v>
      </c>
      <c r="C32" s="8">
        <v>961937.97264113638</v>
      </c>
      <c r="D32" s="8">
        <v>824013.99090079824</v>
      </c>
      <c r="E32" s="8">
        <v>833284.03726738645</v>
      </c>
      <c r="F32" s="8">
        <v>835265.14922931825</v>
      </c>
      <c r="G32" s="8">
        <v>1119101.6101762187</v>
      </c>
      <c r="H32" s="8">
        <v>893713.7193114704</v>
      </c>
      <c r="I32" s="8">
        <v>893708.91714972327</v>
      </c>
      <c r="J32" s="121">
        <v>899232.77617073781</v>
      </c>
      <c r="K32" s="7">
        <v>1145188.9120840414</v>
      </c>
      <c r="L32" s="8">
        <v>960764.67902679846</v>
      </c>
      <c r="M32" s="8">
        <v>965299.37929674261</v>
      </c>
      <c r="N32" s="8">
        <v>966484.9005054842</v>
      </c>
      <c r="O32" s="18">
        <f>'[1]Bilan + P&amp;L Q1 25 (val)'!$G$414</f>
        <v>1228269.4417004965</v>
      </c>
    </row>
    <row r="33" spans="2:15">
      <c r="B33" s="6" t="s">
        <v>26</v>
      </c>
      <c r="C33" s="8">
        <v>91690.283936183652</v>
      </c>
      <c r="D33" s="8">
        <v>37012.823796031123</v>
      </c>
      <c r="E33" s="8">
        <v>-25331.122881270574</v>
      </c>
      <c r="F33" s="8">
        <v>-80968.255535896475</v>
      </c>
      <c r="G33" s="8">
        <v>-103700.27057233614</v>
      </c>
      <c r="H33" s="8">
        <v>-121152.22942972083</v>
      </c>
      <c r="I33" s="8">
        <v>-123571.25062829396</v>
      </c>
      <c r="J33" s="121">
        <v>-112831.66593281255</v>
      </c>
      <c r="K33" s="7">
        <v>-119008.30244789133</v>
      </c>
      <c r="L33" s="8">
        <v>-123939.84258347095</v>
      </c>
      <c r="M33" s="8">
        <v>-90828.91456522698</v>
      </c>
      <c r="N33" s="8">
        <v>-57876.568611971968</v>
      </c>
      <c r="O33" s="18">
        <f>'[1]Bilan + P&amp;L Q1 25 (val)'!$G$445</f>
        <v>-80272.655943021324</v>
      </c>
    </row>
    <row r="34" spans="2:15">
      <c r="B34" s="6" t="s">
        <v>27</v>
      </c>
      <c r="C34" s="8">
        <v>52290.778527132403</v>
      </c>
      <c r="D34" s="8">
        <v>134827.15507857228</v>
      </c>
      <c r="E34" s="8">
        <v>185828.73732359993</v>
      </c>
      <c r="F34" s="8">
        <v>240444.03342038972</v>
      </c>
      <c r="G34" s="8">
        <v>61174.298195499076</v>
      </c>
      <c r="H34" s="8">
        <v>128836.97786709793</v>
      </c>
      <c r="I34" s="8">
        <v>189707.69860089599</v>
      </c>
      <c r="J34" s="121">
        <v>240499.84429110598</v>
      </c>
      <c r="K34" s="7">
        <v>68436.195394801005</v>
      </c>
      <c r="L34" s="8">
        <v>142253.85630813398</v>
      </c>
      <c r="M34" s="8">
        <v>207683.57372182899</v>
      </c>
      <c r="N34" s="8">
        <v>261066.79286495</v>
      </c>
      <c r="O34" s="18">
        <f>'[1]Bilan + P&amp;L Q1 25 (val)'!$G$446</f>
        <v>62117.465756816498</v>
      </c>
    </row>
    <row r="35" spans="2:15" ht="12" thickBot="1">
      <c r="B35" s="10" t="s">
        <v>28</v>
      </c>
      <c r="C35" s="12">
        <v>372.94468201465571</v>
      </c>
      <c r="D35" s="12">
        <v>372.64677082303689</v>
      </c>
      <c r="E35" s="12">
        <v>2238.4453247739561</v>
      </c>
      <c r="F35" s="12">
        <v>2265.5260524368705</v>
      </c>
      <c r="G35" s="12">
        <v>2162.3577342859003</v>
      </c>
      <c r="H35" s="12">
        <v>1979.8722744905297</v>
      </c>
      <c r="I35" s="12">
        <v>2057.1824199858474</v>
      </c>
      <c r="J35" s="122">
        <v>2173.0461323722989</v>
      </c>
      <c r="K35" s="11">
        <v>2244.5258360198713</v>
      </c>
      <c r="L35" s="12">
        <v>2300.7379823019678</v>
      </c>
      <c r="M35" s="12">
        <v>2299.9036724872835</v>
      </c>
      <c r="N35" s="12">
        <v>2221.2337598789763</v>
      </c>
      <c r="O35" s="19">
        <f>'[1]Bilan + P&amp;L Q1 25 (val)'!$G$449</f>
        <v>2247.4222937300401</v>
      </c>
    </row>
    <row r="36" spans="2:15" ht="12" thickBot="1">
      <c r="B36" s="10" t="s">
        <v>29</v>
      </c>
      <c r="C36" s="12">
        <f>+C35+C29</f>
        <v>2217071.3557864665</v>
      </c>
      <c r="D36" s="12">
        <f t="shared" ref="D36:I36" si="10">+D35+D29</f>
        <v>2020087.6485462245</v>
      </c>
      <c r="E36" s="12">
        <f t="shared" si="10"/>
        <v>2019881.1290344896</v>
      </c>
      <c r="F36" s="12">
        <f t="shared" si="10"/>
        <v>2020867.4851662482</v>
      </c>
      <c r="G36" s="12">
        <f t="shared" si="10"/>
        <v>2102599.0275336672</v>
      </c>
      <c r="H36" s="12">
        <f t="shared" si="10"/>
        <v>1927239.3720233378</v>
      </c>
      <c r="I36" s="12">
        <f t="shared" si="10"/>
        <v>1985763.5795423109</v>
      </c>
      <c r="J36" s="122">
        <f>+J35+J29</f>
        <v>2052935.0326614035</v>
      </c>
      <c r="K36" s="11">
        <f>+K35+K29</f>
        <v>2120722.3693138496</v>
      </c>
      <c r="L36" s="12">
        <f>+L35+L29</f>
        <v>2005240.4692117644</v>
      </c>
      <c r="M36" s="12">
        <v>2108314.9805649999</v>
      </c>
      <c r="N36" s="12">
        <v>2195776.4171698303</v>
      </c>
      <c r="O36" s="19">
        <f>+O35+O29</f>
        <v>2236238.347812281</v>
      </c>
    </row>
    <row r="37" spans="2:15" ht="12" thickBot="1">
      <c r="B37" s="10" t="s">
        <v>30</v>
      </c>
      <c r="C37" s="12">
        <v>81974.459333444276</v>
      </c>
      <c r="D37" s="12">
        <v>73209.545366292383</v>
      </c>
      <c r="E37" s="12">
        <v>73138.566801783032</v>
      </c>
      <c r="F37" s="12">
        <v>68662.29779670178</v>
      </c>
      <c r="G37" s="12">
        <v>65346.685336256829</v>
      </c>
      <c r="H37" s="12">
        <v>70890.062015260424</v>
      </c>
      <c r="I37" s="12">
        <v>71172.298085586808</v>
      </c>
      <c r="J37" s="122">
        <v>73941.876167475333</v>
      </c>
      <c r="K37" s="11">
        <v>72668.212264304573</v>
      </c>
      <c r="L37" s="12">
        <v>68650.033605815799</v>
      </c>
      <c r="M37" s="12">
        <v>68969.391856905117</v>
      </c>
      <c r="N37" s="12">
        <v>70245.972643963454</v>
      </c>
      <c r="O37" s="19">
        <f>'[1]Bilan + P&amp;L Q1 25 (val)'!$G$477</f>
        <v>85084.975567235393</v>
      </c>
    </row>
    <row r="38" spans="2:15" ht="12" thickBot="1">
      <c r="B38" s="10" t="s">
        <v>31</v>
      </c>
      <c r="C38" s="12">
        <v>378943.47510467278</v>
      </c>
      <c r="D38" s="12">
        <v>383011.36764478596</v>
      </c>
      <c r="E38" s="12">
        <v>527226.07003246329</v>
      </c>
      <c r="F38" s="12">
        <v>534280.39931303833</v>
      </c>
      <c r="G38" s="12">
        <v>531898.88530990982</v>
      </c>
      <c r="H38" s="12">
        <v>538720.21199999994</v>
      </c>
      <c r="I38" s="12">
        <v>527749.81228567322</v>
      </c>
      <c r="J38" s="122">
        <v>831742.85118322854</v>
      </c>
      <c r="K38" s="11">
        <v>606978.0099264381</v>
      </c>
      <c r="L38" s="12">
        <v>615904.44792837999</v>
      </c>
      <c r="M38" s="12">
        <v>606924.94573581766</v>
      </c>
      <c r="N38" s="12">
        <v>598700.1238626485</v>
      </c>
      <c r="O38" s="19">
        <f>'[1]Bilan + P&amp;L Q1 25 (val)'!$G$529</f>
        <v>607579.54015787586</v>
      </c>
    </row>
    <row r="39" spans="2:15" ht="12" thickBot="1">
      <c r="B39" s="10" t="s">
        <v>111</v>
      </c>
      <c r="C39" s="12">
        <v>80759.553962715596</v>
      </c>
      <c r="D39" s="12">
        <v>78580.60096127748</v>
      </c>
      <c r="E39" s="12">
        <v>78312.228576344656</v>
      </c>
      <c r="F39" s="12">
        <v>74621.996461643779</v>
      </c>
      <c r="G39" s="12">
        <v>73566.814657689567</v>
      </c>
      <c r="H39" s="12">
        <v>71484.865817392245</v>
      </c>
      <c r="I39" s="12">
        <v>70745.866585932541</v>
      </c>
      <c r="J39" s="122">
        <v>67620.510574452448</v>
      </c>
      <c r="K39" s="11">
        <v>68846.595079872393</v>
      </c>
      <c r="L39" s="12">
        <v>71732.95031750889</v>
      </c>
      <c r="M39" s="12">
        <v>70731.368907246593</v>
      </c>
      <c r="N39" s="12">
        <v>70528.965777627891</v>
      </c>
      <c r="O39" s="19">
        <f>'[1]Bilan + P&amp;L Q1 25 (val)'!$G$530</f>
        <v>68223.939554401208</v>
      </c>
    </row>
    <row r="40" spans="2:15" ht="12" thickBot="1">
      <c r="B40" s="10" t="s">
        <v>32</v>
      </c>
      <c r="C40" s="12">
        <v>1299207.166428009</v>
      </c>
      <c r="D40" s="12">
        <v>1373076.166958</v>
      </c>
      <c r="E40" s="12">
        <v>1453838.9988838923</v>
      </c>
      <c r="F40" s="12">
        <v>1432580.0095850285</v>
      </c>
      <c r="G40" s="12">
        <v>1415961.671564786</v>
      </c>
      <c r="H40" s="12">
        <v>1464813.1719717714</v>
      </c>
      <c r="I40" s="12">
        <v>1489497.3478535954</v>
      </c>
      <c r="J40" s="122">
        <v>1468406.4330755738</v>
      </c>
      <c r="K40" s="11">
        <v>1495122.4750408903</v>
      </c>
      <c r="L40" s="12">
        <v>1524764.4327143098</v>
      </c>
      <c r="M40" s="12">
        <v>1491630.1578068319</v>
      </c>
      <c r="N40" s="12">
        <v>1500667.7814485445</v>
      </c>
      <c r="O40" s="19">
        <f>'[1]Bilan + P&amp;L Q1 25 (val)'!$G$533</f>
        <v>1510799.3093080982</v>
      </c>
    </row>
    <row r="41" spans="2:15" ht="12" thickBot="1">
      <c r="B41" s="10" t="s">
        <v>33</v>
      </c>
      <c r="C41" s="12">
        <f t="shared" ref="C41" si="11">SUM(C42:C44)</f>
        <v>2954697.3606555066</v>
      </c>
      <c r="D41" s="12">
        <f t="shared" ref="D41:I41" si="12">SUM(D42:D44)</f>
        <v>3117330.7415834917</v>
      </c>
      <c r="E41" s="12">
        <f t="shared" si="12"/>
        <v>2969984.8439696617</v>
      </c>
      <c r="F41" s="12">
        <f t="shared" si="12"/>
        <v>2927388.6425160635</v>
      </c>
      <c r="G41" s="12">
        <f t="shared" si="12"/>
        <v>2953108.1619512504</v>
      </c>
      <c r="H41" s="12">
        <f t="shared" si="12"/>
        <v>3134180.4215049911</v>
      </c>
      <c r="I41" s="12">
        <f t="shared" si="12"/>
        <v>3047949.9426527582</v>
      </c>
      <c r="J41" s="122">
        <f t="shared" ref="J41:K41" si="13">SUM(J42:J44)</f>
        <v>2893071.8961267243</v>
      </c>
      <c r="K41" s="11">
        <f t="shared" si="13"/>
        <v>3053674.8410836705</v>
      </c>
      <c r="L41" s="12">
        <v>3069869.8519575973</v>
      </c>
      <c r="M41" s="12">
        <v>2967536.7217950053</v>
      </c>
      <c r="N41" s="12">
        <v>3124951.1477736076</v>
      </c>
      <c r="O41" s="19">
        <f t="shared" ref="O41" si="14">SUM(O42:O44)</f>
        <v>3257582.0700094709</v>
      </c>
    </row>
    <row r="42" spans="2:15">
      <c r="B42" s="9" t="s">
        <v>34</v>
      </c>
      <c r="C42" s="8">
        <v>867696.61311209702</v>
      </c>
      <c r="D42" s="8">
        <v>919048.30704008194</v>
      </c>
      <c r="E42" s="8">
        <v>800294.21642625204</v>
      </c>
      <c r="F42" s="8">
        <v>743230.22297265404</v>
      </c>
      <c r="G42" s="8">
        <v>917019.73524196993</v>
      </c>
      <c r="H42" s="8">
        <v>988472.702795711</v>
      </c>
      <c r="I42" s="8">
        <v>949583.37794347794</v>
      </c>
      <c r="J42" s="121">
        <v>762906.56641744403</v>
      </c>
      <c r="K42" s="7">
        <v>1002027.63737439</v>
      </c>
      <c r="L42" s="8">
        <v>999493.93224831705</v>
      </c>
      <c r="M42" s="8">
        <v>957960.28608572495</v>
      </c>
      <c r="N42" s="8">
        <v>858619.94406432705</v>
      </c>
      <c r="O42" s="18">
        <f>'[1]Bilan + P&amp;L Q1 25 (val)'!$G$591</f>
        <v>1073135.69230019</v>
      </c>
    </row>
    <row r="43" spans="2:15">
      <c r="B43" s="9" t="s">
        <v>35</v>
      </c>
      <c r="C43" s="8">
        <v>392584.87454340968</v>
      </c>
      <c r="D43" s="8">
        <v>444611.10454340966</v>
      </c>
      <c r="E43" s="8">
        <v>453093.83454340976</v>
      </c>
      <c r="F43" s="8">
        <v>389300.14954340964</v>
      </c>
      <c r="G43" s="8">
        <v>405590.23770928051</v>
      </c>
      <c r="H43" s="8">
        <v>445988.03470928041</v>
      </c>
      <c r="I43" s="8">
        <v>450878.32670928049</v>
      </c>
      <c r="J43" s="121">
        <v>474445.99370928045</v>
      </c>
      <c r="K43" s="7">
        <v>429224.85870928044</v>
      </c>
      <c r="L43" s="8">
        <v>465967.19570928038</v>
      </c>
      <c r="M43" s="8">
        <v>467848.80570928042</v>
      </c>
      <c r="N43" s="8">
        <v>544582.56370928045</v>
      </c>
      <c r="O43" s="18">
        <f>'[1]Bilan + P&amp;L Q1 25 (val)'!$G$599</f>
        <v>471523.44970928051</v>
      </c>
    </row>
    <row r="44" spans="2:15">
      <c r="B44" s="9" t="s">
        <v>36</v>
      </c>
      <c r="C44" s="8">
        <v>1694415.8729999999</v>
      </c>
      <c r="D44" s="8">
        <v>1753671.33</v>
      </c>
      <c r="E44" s="8">
        <v>1716596.7930000001</v>
      </c>
      <c r="F44" s="8">
        <v>1794858.27</v>
      </c>
      <c r="G44" s="8">
        <v>1630498.189</v>
      </c>
      <c r="H44" s="8">
        <v>1699719.6839999999</v>
      </c>
      <c r="I44" s="8">
        <v>1647488.2379999999</v>
      </c>
      <c r="J44" s="121">
        <v>1655719.3359999999</v>
      </c>
      <c r="K44" s="7">
        <v>1622422.345</v>
      </c>
      <c r="L44" s="8">
        <v>1604408.7239999999</v>
      </c>
      <c r="M44" s="8">
        <v>1541727.63</v>
      </c>
      <c r="N44" s="8">
        <v>1721748.64</v>
      </c>
      <c r="O44" s="18">
        <f>'[1]Bilan + P&amp;L Q1 25 (val)'!$G$602</f>
        <v>1712922.9280000001</v>
      </c>
    </row>
    <row r="45" spans="2:15" ht="12" thickBot="1">
      <c r="B45" s="10" t="s">
        <v>37</v>
      </c>
      <c r="C45" s="12">
        <f t="shared" ref="C45" si="15">SUM(C46:C50)</f>
        <v>553715.40619776351</v>
      </c>
      <c r="D45" s="12">
        <f t="shared" ref="D45:I45" si="16">SUM(D46:D50)</f>
        <v>538245.95183855994</v>
      </c>
      <c r="E45" s="12">
        <f t="shared" si="16"/>
        <v>516529.10870667698</v>
      </c>
      <c r="F45" s="12">
        <f t="shared" si="16"/>
        <v>527860.53255483531</v>
      </c>
      <c r="G45" s="12">
        <f t="shared" si="16"/>
        <v>622994.92818612559</v>
      </c>
      <c r="H45" s="12">
        <f t="shared" si="16"/>
        <v>511103.98297372146</v>
      </c>
      <c r="I45" s="12">
        <f t="shared" si="16"/>
        <v>565975.10322993388</v>
      </c>
      <c r="J45" s="122">
        <f t="shared" ref="J45:K45" si="17">SUM(J46:J50)</f>
        <v>510560.36508998869</v>
      </c>
      <c r="K45" s="11">
        <f t="shared" si="17"/>
        <v>554959.28410884389</v>
      </c>
      <c r="L45" s="12">
        <v>508233.52793889568</v>
      </c>
      <c r="M45" s="12">
        <v>538881.20826713275</v>
      </c>
      <c r="N45" s="12">
        <v>523263.11409818969</v>
      </c>
      <c r="O45" s="19">
        <f t="shared" ref="O45" si="18">SUM(O46:O50)</f>
        <v>536886.52494539646</v>
      </c>
    </row>
    <row r="46" spans="2:15">
      <c r="B46" s="9" t="s">
        <v>38</v>
      </c>
      <c r="C46" s="8">
        <v>127504.04195931499</v>
      </c>
      <c r="D46" s="8">
        <v>131879.46899929541</v>
      </c>
      <c r="E46" s="8">
        <v>129857.12204634337</v>
      </c>
      <c r="F46" s="8">
        <v>125441.3011124879</v>
      </c>
      <c r="G46" s="8">
        <v>117279.07047135125</v>
      </c>
      <c r="H46" s="8">
        <v>113804.35144416157</v>
      </c>
      <c r="I46" s="8">
        <v>133609.04214732867</v>
      </c>
      <c r="J46" s="121">
        <v>143885.99500490824</v>
      </c>
      <c r="K46" s="7">
        <v>149700.15894619949</v>
      </c>
      <c r="L46" s="8">
        <v>124596.69358070227</v>
      </c>
      <c r="M46" s="8">
        <v>140776.59777781897</v>
      </c>
      <c r="N46" s="8">
        <v>118248.547401319</v>
      </c>
      <c r="O46" s="18">
        <f>'[1]Bilan + P&amp;L Q1 25 (val)'!$G$604</f>
        <v>103222.15718514146</v>
      </c>
    </row>
    <row r="47" spans="2:15">
      <c r="B47" s="9" t="s">
        <v>39</v>
      </c>
      <c r="C47" s="8">
        <v>0</v>
      </c>
      <c r="D47" s="8">
        <v>0</v>
      </c>
      <c r="E47" s="8">
        <v>0</v>
      </c>
      <c r="F47" s="8">
        <v>0</v>
      </c>
      <c r="G47" s="8">
        <v>0</v>
      </c>
      <c r="H47" s="8">
        <v>0</v>
      </c>
      <c r="I47" s="8">
        <v>0</v>
      </c>
      <c r="J47" s="121">
        <v>0</v>
      </c>
      <c r="K47" s="7">
        <v>0</v>
      </c>
      <c r="L47" s="8">
        <v>0</v>
      </c>
      <c r="M47" s="8">
        <v>0</v>
      </c>
      <c r="N47" s="8">
        <v>0</v>
      </c>
      <c r="O47" s="18">
        <v>0</v>
      </c>
    </row>
    <row r="48" spans="2:15">
      <c r="B48" s="9" t="s">
        <v>40</v>
      </c>
      <c r="C48" s="8">
        <v>83922.519997457523</v>
      </c>
      <c r="D48" s="8">
        <v>81646.996457960398</v>
      </c>
      <c r="E48" s="8">
        <v>81335.507837428435</v>
      </c>
      <c r="F48" s="8">
        <v>61681.380481872213</v>
      </c>
      <c r="G48" s="8">
        <v>64503.631533089872</v>
      </c>
      <c r="H48" s="8">
        <v>61212.845733005473</v>
      </c>
      <c r="I48" s="8">
        <v>89514.975269768212</v>
      </c>
      <c r="J48" s="121">
        <v>51916.868326907606</v>
      </c>
      <c r="K48" s="7">
        <v>63953.622803093538</v>
      </c>
      <c r="L48" s="8">
        <v>70241.313212119057</v>
      </c>
      <c r="M48" s="8">
        <v>71985.874492003801</v>
      </c>
      <c r="N48" s="8">
        <v>70837.1384807391</v>
      </c>
      <c r="O48" s="18">
        <f>'[1]Bilan + P&amp;L Q1 25 (val)'!$G$635</f>
        <v>80671.435378687194</v>
      </c>
    </row>
    <row r="49" spans="2:17">
      <c r="B49" s="9" t="s">
        <v>41</v>
      </c>
      <c r="C49" s="8">
        <v>6488.8806646106905</v>
      </c>
      <c r="D49" s="8">
        <v>5437.2960000000003</v>
      </c>
      <c r="E49" s="8">
        <v>4600.8060000000005</v>
      </c>
      <c r="F49" s="8">
        <v>221.58099999999999</v>
      </c>
      <c r="G49" s="8">
        <v>427.31</v>
      </c>
      <c r="H49" s="8">
        <v>721.04811688311702</v>
      </c>
      <c r="I49" s="8">
        <v>2691.998</v>
      </c>
      <c r="J49" s="121">
        <v>27.397626454660703</v>
      </c>
      <c r="K49" s="7">
        <v>1616.02739862718</v>
      </c>
      <c r="L49" s="8">
        <v>1160</v>
      </c>
      <c r="M49" s="8">
        <v>0</v>
      </c>
      <c r="N49" s="8">
        <v>4110.2389999999996</v>
      </c>
      <c r="O49" s="18">
        <f>'[1]Bilan + P&amp;L Q1 25 (val)'!$G$640</f>
        <v>55.139579349904402</v>
      </c>
    </row>
    <row r="50" spans="2:17">
      <c r="B50" s="9" t="s">
        <v>42</v>
      </c>
      <c r="C50" s="8">
        <v>335799.96357638034</v>
      </c>
      <c r="D50" s="8">
        <v>319282.19038130419</v>
      </c>
      <c r="E50" s="8">
        <v>300735.67282290512</v>
      </c>
      <c r="F50" s="8">
        <v>340516.26996047521</v>
      </c>
      <c r="G50" s="8">
        <v>440784.91618168447</v>
      </c>
      <c r="H50" s="8">
        <v>335365.73767967132</v>
      </c>
      <c r="I50" s="8">
        <v>340159.08781283704</v>
      </c>
      <c r="J50" s="121">
        <v>314730.10413171822</v>
      </c>
      <c r="K50" s="7">
        <v>339689.47496092372</v>
      </c>
      <c r="L50" s="8">
        <v>312235.52114607434</v>
      </c>
      <c r="M50" s="8">
        <v>326118.73599730997</v>
      </c>
      <c r="N50" s="8">
        <v>330067.18921613158</v>
      </c>
      <c r="O50" s="18">
        <f>'[1]Bilan + P&amp;L Q1 25 (val)'!$G$651</f>
        <v>352937.79280221788</v>
      </c>
    </row>
    <row r="51" spans="2:17" ht="12" thickBot="1">
      <c r="B51" s="10" t="s">
        <v>43</v>
      </c>
      <c r="C51" s="12">
        <f>C36+C37+C38+C40+C41+C45+C39</f>
        <v>7566368.7774685798</v>
      </c>
      <c r="D51" s="12">
        <f t="shared" ref="D51:F51" si="19">D36+D37+D38+D40+D41+D45+D39</f>
        <v>7583542.0228986312</v>
      </c>
      <c r="E51" s="12">
        <f t="shared" si="19"/>
        <v>7638910.9460053118</v>
      </c>
      <c r="F51" s="12">
        <f t="shared" si="19"/>
        <v>7586261.3633935591</v>
      </c>
      <c r="G51" s="12">
        <f t="shared" ref="G51:L51" si="20">+G45+G41+G40+G39+G38+G37+G36</f>
        <v>7765476.1745396852</v>
      </c>
      <c r="H51" s="12">
        <f t="shared" si="20"/>
        <v>7718432.0883064745</v>
      </c>
      <c r="I51" s="12">
        <f t="shared" si="20"/>
        <v>7758853.9502357915</v>
      </c>
      <c r="J51" s="122">
        <f t="shared" si="20"/>
        <v>7898278.964878846</v>
      </c>
      <c r="K51" s="11">
        <f t="shared" si="20"/>
        <v>7972971.786817871</v>
      </c>
      <c r="L51" s="12">
        <f t="shared" si="20"/>
        <v>7864395.7136742724</v>
      </c>
      <c r="M51" s="12">
        <v>7852988.7749339398</v>
      </c>
      <c r="N51" s="12">
        <v>8084133.5227744114</v>
      </c>
      <c r="O51" s="19">
        <f t="shared" ref="O51" si="21">+O45+O41+O40+O39+O38+O37+O36</f>
        <v>8302394.7073547589</v>
      </c>
      <c r="P51" s="17"/>
      <c r="Q51" s="113"/>
    </row>
    <row r="53" spans="2:17">
      <c r="M53" s="114"/>
      <c r="N53" s="114"/>
    </row>
  </sheetData>
  <mergeCells count="4">
    <mergeCell ref="C2:F2"/>
    <mergeCell ref="C27:F27"/>
    <mergeCell ref="G2:O2"/>
    <mergeCell ref="G27:O27"/>
  </mergeCells>
  <conditionalFormatting sqref="O4:O25">
    <cfRule type="containsBlanks" dxfId="14" priority="6">
      <formula>LEN(TRIM(O4))=0</formula>
    </cfRule>
  </conditionalFormatting>
  <conditionalFormatting sqref="O29:O51">
    <cfRule type="containsBlanks" dxfId="13" priority="1">
      <formula>LEN(TRIM(O29))=0</formula>
    </cfRule>
  </conditionalFormatting>
  <pageMargins left="0.70866141732283472" right="0.70866141732283472" top="0.74803149606299213" bottom="0.74803149606299213" header="0.31496062992125984" footer="0.31496062992125984"/>
  <pageSetup paperSize="9" scale="70" orientation="landscape" r:id="rId1"/>
  <customProperties>
    <customPr name="EpmWorksheetKeyString_GUID" r:id="rId2"/>
    <customPr name="layoutContexts" r:id="rId3"/>
    <customPr name="pages" r:id="rId4"/>
    <customPr name="SaveUndoMode" r:id="rId5"/>
    <customPr name="screen" r:id="rId6"/>
  </customProperties>
  <ignoredErrors>
    <ignoredError sqref="C7:F7 C16:F16 C8:F8 C9:F9 C10:F10 C11:F11 C12:F12 C13:F13 C14:F14 C15:F15 C25:F26 C17:F17 C18:F18 C19:F19 C20:F20 C21:F21 C22:F22 C23:F23 C24:F24 C36:H36 C30:G30 C31:G31 C32:G32 C33:G33 C34:G34 C35:G35 C41:H41 C37:G37 C38:G38 C39:G39 C40:G40 C45:H45 C42:G42 C43:G43 C44:G44 C51:H52 C46:G46 C48:G48 C49:G49 C50:G50 C28:H29 I29:J29 I36 I30 I31 I32 I33 I34 I35 I41:J41 I37 I38 I39 I40 I45:J45 I42 I43 I44 I51:J51 I46 I48 I49 I50 G24 G23 G22 G21 G20 G19 G18 G17 G25:H26 G15 G14 G13 G12 G11 G10 G9 G8 G16:H16 G7:H7 H15:J15 I7:K7 H24:J24 I16:K16 H8:J8 H9:J9 H10:J10 H11:J11 H12:J12 H13:J13 H14:J14 I25:K26 H17:J17 H18:J18 H19:J19 H20:J20 H21:J21 H22:J22 H23:J23 K36:L36 K29:K34 K35 K52:L52 K37:K41 K42:K44 K45 K46:K50 K5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3"/>
  <sheetViews>
    <sheetView showGridLines="0" zoomScaleNormal="100" workbookViewId="0">
      <pane xSplit="2" ySplit="3" topLeftCell="K7" activePane="bottomRight" state="frozen"/>
      <selection activeCell="B16" sqref="B16"/>
      <selection pane="topRight" activeCell="B16" sqref="B16"/>
      <selection pane="bottomLeft" activeCell="B16" sqref="B16"/>
      <selection pane="bottomRight" activeCell="O32" sqref="O32"/>
    </sheetView>
  </sheetViews>
  <sheetFormatPr baseColWidth="10" defaultColWidth="11.453125" defaultRowHeight="11.5"/>
  <cols>
    <col min="1" max="1" width="3" style="2" customWidth="1"/>
    <col min="2" max="2" width="66.453125" style="2" bestFit="1" customWidth="1"/>
    <col min="3" max="15" width="11.453125" style="2" customWidth="1"/>
    <col min="16" max="16" width="2.7265625" style="2" customWidth="1"/>
    <col min="17" max="17" width="17.54296875" style="2" bestFit="1" customWidth="1"/>
    <col min="18" max="19" width="16.26953125" style="2" customWidth="1"/>
    <col min="20" max="20" width="4.7265625" style="2" customWidth="1"/>
    <col min="21" max="16384" width="11.453125" style="2"/>
  </cols>
  <sheetData>
    <row r="1" spans="1:19" ht="12" thickBot="1">
      <c r="B1" s="1" t="s">
        <v>88</v>
      </c>
      <c r="C1" s="21"/>
      <c r="D1" s="21"/>
      <c r="E1" s="21"/>
      <c r="F1" s="21"/>
      <c r="G1" s="21"/>
      <c r="H1" s="21"/>
      <c r="I1" s="21"/>
      <c r="J1" s="21"/>
      <c r="K1" s="21"/>
      <c r="L1" s="21"/>
      <c r="M1" s="21"/>
      <c r="N1" s="21"/>
      <c r="O1" s="21"/>
    </row>
    <row r="2" spans="1:19" ht="15.75" customHeight="1" thickBot="1">
      <c r="B2" s="21" t="s">
        <v>90</v>
      </c>
      <c r="C2" s="136" t="s">
        <v>152</v>
      </c>
      <c r="D2" s="137"/>
      <c r="E2" s="137"/>
      <c r="F2" s="137"/>
      <c r="G2" s="136" t="s">
        <v>126</v>
      </c>
      <c r="H2" s="137"/>
      <c r="I2" s="137"/>
      <c r="J2" s="137"/>
      <c r="K2" s="137"/>
      <c r="L2" s="137"/>
      <c r="M2" s="137"/>
      <c r="N2" s="137"/>
      <c r="O2" s="138"/>
      <c r="P2" s="22"/>
      <c r="Q2" s="111" t="s">
        <v>152</v>
      </c>
      <c r="R2" s="136" t="s">
        <v>126</v>
      </c>
      <c r="S2" s="138"/>
    </row>
    <row r="3" spans="1:19">
      <c r="A3" s="23"/>
      <c r="B3" s="24" t="s">
        <v>51</v>
      </c>
      <c r="C3" s="25" t="s">
        <v>121</v>
      </c>
      <c r="D3" s="25" t="s">
        <v>122</v>
      </c>
      <c r="E3" s="25" t="s">
        <v>123</v>
      </c>
      <c r="F3" s="25" t="s">
        <v>125</v>
      </c>
      <c r="G3" s="25" t="s">
        <v>133</v>
      </c>
      <c r="H3" s="25" t="s">
        <v>141</v>
      </c>
      <c r="I3" s="25" t="s">
        <v>147</v>
      </c>
      <c r="J3" s="25" t="s">
        <v>149</v>
      </c>
      <c r="K3" s="25" t="s">
        <v>153</v>
      </c>
      <c r="L3" s="25" t="s">
        <v>154</v>
      </c>
      <c r="M3" s="25" t="s">
        <v>156</v>
      </c>
      <c r="N3" s="25" t="s">
        <v>158</v>
      </c>
      <c r="O3" s="5" t="s">
        <v>161</v>
      </c>
      <c r="Q3" s="25" t="s">
        <v>124</v>
      </c>
      <c r="R3" s="25" t="s">
        <v>150</v>
      </c>
      <c r="S3" s="25" t="s">
        <v>157</v>
      </c>
    </row>
    <row r="4" spans="1:19">
      <c r="A4" s="14"/>
      <c r="B4" s="26" t="s">
        <v>148</v>
      </c>
      <c r="C4" s="28">
        <v>359166.60588334122</v>
      </c>
      <c r="D4" s="28">
        <v>373989.74925042252</v>
      </c>
      <c r="E4" s="28">
        <v>403465.54072534782</v>
      </c>
      <c r="F4" s="28">
        <v>379040.774134523</v>
      </c>
      <c r="G4" s="28">
        <v>395345.21631744469</v>
      </c>
      <c r="H4" s="28">
        <v>407767.34418121539</v>
      </c>
      <c r="I4" s="28">
        <v>384698.70207237999</v>
      </c>
      <c r="J4" s="127">
        <v>371251.6891046958</v>
      </c>
      <c r="K4" s="27">
        <v>378649.32108143903</v>
      </c>
      <c r="L4" s="28">
        <v>375635.19918187906</v>
      </c>
      <c r="M4" s="28">
        <v>375889.24774301966</v>
      </c>
      <c r="N4" s="28">
        <v>382749.15688196803</v>
      </c>
      <c r="O4" s="29">
        <f>+'[2]Décumulé gestion'!$DM$8</f>
        <v>382906.53837390279</v>
      </c>
      <c r="Q4" s="27">
        <v>1515662.6699936346</v>
      </c>
      <c r="R4" s="27">
        <v>1559062.9516757359</v>
      </c>
      <c r="S4" s="29">
        <v>1512922.9248883058</v>
      </c>
    </row>
    <row r="5" spans="1:19">
      <c r="A5" s="14"/>
      <c r="B5" s="30" t="s">
        <v>59</v>
      </c>
      <c r="C5" s="32">
        <v>39988.048225556951</v>
      </c>
      <c r="D5" s="32">
        <v>39620.506937658487</v>
      </c>
      <c r="E5" s="32">
        <v>38838.34112455514</v>
      </c>
      <c r="F5" s="32">
        <v>40127.01518872306</v>
      </c>
      <c r="G5" s="32">
        <v>46532.986198678504</v>
      </c>
      <c r="H5" s="32">
        <v>43186.218050058356</v>
      </c>
      <c r="I5" s="32">
        <v>39992.358439043564</v>
      </c>
      <c r="J5" s="128">
        <v>41662.817152857169</v>
      </c>
      <c r="K5" s="31">
        <v>49295.967738630934</v>
      </c>
      <c r="L5" s="32">
        <v>46897.151845063301</v>
      </c>
      <c r="M5" s="32">
        <v>42425.417817857553</v>
      </c>
      <c r="N5" s="32">
        <v>41272.066505878756</v>
      </c>
      <c r="O5" s="33">
        <f>+'[2]Décumulé gestion'!$DM$15</f>
        <v>50996.031038944493</v>
      </c>
      <c r="Q5" s="31">
        <v>158573.91147649364</v>
      </c>
      <c r="R5" s="31">
        <v>171374.37984063759</v>
      </c>
      <c r="S5" s="33">
        <v>179890.60390743054</v>
      </c>
    </row>
    <row r="6" spans="1:19">
      <c r="A6" s="14"/>
      <c r="B6" s="30" t="s">
        <v>60</v>
      </c>
      <c r="C6" s="32">
        <v>16422.127117360385</v>
      </c>
      <c r="D6" s="32">
        <v>18616.117508457977</v>
      </c>
      <c r="E6" s="32">
        <v>17765.654347945769</v>
      </c>
      <c r="F6" s="32">
        <v>17610.121523308502</v>
      </c>
      <c r="G6" s="32">
        <v>18509.294635955306</v>
      </c>
      <c r="H6" s="32">
        <v>18457.438786008173</v>
      </c>
      <c r="I6" s="32">
        <v>18068.729717739425</v>
      </c>
      <c r="J6" s="128">
        <v>17650.049748927951</v>
      </c>
      <c r="K6" s="31">
        <v>17644.561384525245</v>
      </c>
      <c r="L6" s="32">
        <v>18838.274682034928</v>
      </c>
      <c r="M6" s="32">
        <v>17228.268666048483</v>
      </c>
      <c r="N6" s="32">
        <v>19977.213909515252</v>
      </c>
      <c r="O6" s="33">
        <f>+'[2]Décumulé gestion'!$DM$22</f>
        <v>17624.552660670466</v>
      </c>
      <c r="Q6" s="31">
        <v>70414.020497072634</v>
      </c>
      <c r="R6" s="31">
        <v>72685.512888630852</v>
      </c>
      <c r="S6" s="33">
        <v>73688.318642123908</v>
      </c>
    </row>
    <row r="7" spans="1:19">
      <c r="A7" s="23"/>
      <c r="B7" s="30" t="s">
        <v>113</v>
      </c>
      <c r="C7" s="32">
        <v>12383.035928917263</v>
      </c>
      <c r="D7" s="32">
        <v>13329.626886135713</v>
      </c>
      <c r="E7" s="32">
        <v>13453.891340453254</v>
      </c>
      <c r="F7" s="32">
        <v>15212.952209653922</v>
      </c>
      <c r="G7" s="32">
        <v>14746.386191847989</v>
      </c>
      <c r="H7" s="32">
        <v>15118.677489622245</v>
      </c>
      <c r="I7" s="32">
        <v>15360.475126466565</v>
      </c>
      <c r="J7" s="128">
        <v>19883.002349455575</v>
      </c>
      <c r="K7" s="31">
        <v>18088.022142174548</v>
      </c>
      <c r="L7" s="32">
        <v>17692.866620120029</v>
      </c>
      <c r="M7" s="32">
        <v>18298.344961754683</v>
      </c>
      <c r="N7" s="32">
        <v>24259.667550846032</v>
      </c>
      <c r="O7" s="33">
        <f>+'[2]Décumulé gestion'!$DM$18</f>
        <v>21692.431862640155</v>
      </c>
      <c r="Q7" s="31">
        <v>54379.506365160152</v>
      </c>
      <c r="R7" s="31">
        <v>65108.54115739237</v>
      </c>
      <c r="S7" s="33">
        <v>78338.901274895296</v>
      </c>
    </row>
    <row r="8" spans="1:19">
      <c r="A8" s="23"/>
      <c r="B8" s="34" t="s">
        <v>107</v>
      </c>
      <c r="C8" s="16">
        <f t="shared" ref="C8" si="0">SUM(C5:C7)</f>
        <v>68793.211271834603</v>
      </c>
      <c r="D8" s="16">
        <f t="shared" ref="D8:I8" si="1">SUM(D5:D7)</f>
        <v>71566.25133225217</v>
      </c>
      <c r="E8" s="16">
        <f t="shared" si="1"/>
        <v>70057.886812954166</v>
      </c>
      <c r="F8" s="16">
        <f t="shared" si="1"/>
        <v>72950.088921685485</v>
      </c>
      <c r="G8" s="16">
        <f t="shared" si="1"/>
        <v>79788.667026481795</v>
      </c>
      <c r="H8" s="16">
        <f t="shared" si="1"/>
        <v>76762.334325688775</v>
      </c>
      <c r="I8" s="16">
        <f t="shared" si="1"/>
        <v>73421.563283249561</v>
      </c>
      <c r="J8" s="114">
        <f t="shared" ref="J8:K8" si="2">SUM(J5:J7)</f>
        <v>79195.8692512407</v>
      </c>
      <c r="K8" s="15">
        <f t="shared" si="2"/>
        <v>85028.551265330738</v>
      </c>
      <c r="L8" s="16">
        <f t="shared" ref="L8" si="3">SUM(L5:L7)</f>
        <v>83428.293147218254</v>
      </c>
      <c r="M8" s="16">
        <v>77952.031445660716</v>
      </c>
      <c r="N8" s="16">
        <v>85508.947966240041</v>
      </c>
      <c r="O8" s="13">
        <f>SUM(O5:O7)</f>
        <v>90313.01556225511</v>
      </c>
      <c r="Q8" s="15">
        <f t="shared" ref="Q8:S8" si="4">SUM(Q5:Q7)</f>
        <v>283367.43833872641</v>
      </c>
      <c r="R8" s="15">
        <f t="shared" ref="R8" si="5">SUM(R5:R7)</f>
        <v>309168.43388666079</v>
      </c>
      <c r="S8" s="13">
        <f t="shared" si="4"/>
        <v>331917.82382444973</v>
      </c>
    </row>
    <row r="9" spans="1:19" ht="12" thickBot="1">
      <c r="A9" s="23"/>
      <c r="B9" s="10" t="s">
        <v>54</v>
      </c>
      <c r="C9" s="12">
        <f t="shared" ref="C9" si="6">SUM(C4:C7)</f>
        <v>427959.81715517584</v>
      </c>
      <c r="D9" s="12">
        <f t="shared" ref="D9:I9" si="7">SUM(D4:D7)</f>
        <v>445556.00058267469</v>
      </c>
      <c r="E9" s="12">
        <f t="shared" si="7"/>
        <v>473523.42753830197</v>
      </c>
      <c r="F9" s="12">
        <f t="shared" si="7"/>
        <v>451990.86305620847</v>
      </c>
      <c r="G9" s="12">
        <f t="shared" si="7"/>
        <v>475133.88334392646</v>
      </c>
      <c r="H9" s="12">
        <f t="shared" si="7"/>
        <v>484529.67850690417</v>
      </c>
      <c r="I9" s="12">
        <f t="shared" si="7"/>
        <v>458120.26535562956</v>
      </c>
      <c r="J9" s="122">
        <f t="shared" ref="J9:K9" si="8">SUM(J4:J7)</f>
        <v>450447.55835593649</v>
      </c>
      <c r="K9" s="11">
        <f t="shared" si="8"/>
        <v>463677.87234676979</v>
      </c>
      <c r="L9" s="12">
        <f t="shared" ref="L9" si="9">SUM(L4:L7)</f>
        <v>459063.49232909729</v>
      </c>
      <c r="M9" s="12">
        <v>453841.27918868035</v>
      </c>
      <c r="N9" s="12">
        <v>468258.10484820802</v>
      </c>
      <c r="O9" s="19">
        <f>SUM(O4:O7)</f>
        <v>473219.5539361579</v>
      </c>
      <c r="Q9" s="11">
        <f t="shared" ref="Q9:S9" si="10">SUM(Q4:Q7)</f>
        <v>1799030.1083323611</v>
      </c>
      <c r="R9" s="11">
        <f t="shared" ref="R9" si="11">SUM(R4:R7)</f>
        <v>1868231.3855623966</v>
      </c>
      <c r="S9" s="19">
        <f t="shared" si="10"/>
        <v>1844840.7487127555</v>
      </c>
    </row>
    <row r="10" spans="1:19">
      <c r="A10" s="23"/>
      <c r="B10" s="26" t="s">
        <v>46</v>
      </c>
      <c r="C10" s="28">
        <f>CoR!D9</f>
        <v>-113004.31371336215</v>
      </c>
      <c r="D10" s="28">
        <f>CoR!E9</f>
        <v>-122996.439135628</v>
      </c>
      <c r="E10" s="28">
        <f>CoR!F9</f>
        <v>-169813.61065844566</v>
      </c>
      <c r="F10" s="28">
        <f>CoR!G9</f>
        <v>-134610.38316712968</v>
      </c>
      <c r="G10" s="28">
        <f>CoR!H9</f>
        <v>-161865.81284318474</v>
      </c>
      <c r="H10" s="28">
        <f>CoR!I9</f>
        <v>-155591.88798390183</v>
      </c>
      <c r="I10" s="28">
        <f>CoR!J9</f>
        <v>-144426.25833908713</v>
      </c>
      <c r="J10" s="127">
        <v>-96759.758698322272</v>
      </c>
      <c r="K10" s="27">
        <v>-126121.99699446687</v>
      </c>
      <c r="L10" s="28">
        <v>-119189.46977023798</v>
      </c>
      <c r="M10" s="28">
        <v>-126391.73476148497</v>
      </c>
      <c r="N10" s="28">
        <v>-134493.23186544483</v>
      </c>
      <c r="O10" s="29">
        <f>+'[2]Décumulé gestion'!$DM$24+'[2]Décumulé gestion'!$DM$77</f>
        <v>-147620.44037405672</v>
      </c>
      <c r="Q10" s="27">
        <v>-540424.74667456548</v>
      </c>
      <c r="R10" s="27">
        <v>-558643.71786449593</v>
      </c>
      <c r="S10" s="29">
        <v>-506196.43339163461</v>
      </c>
    </row>
    <row r="11" spans="1:19">
      <c r="A11" s="35"/>
      <c r="B11" s="36" t="s">
        <v>127</v>
      </c>
      <c r="C11" s="38">
        <v>-253.17685332444148</v>
      </c>
      <c r="D11" s="38">
        <v>1696.7597985493287</v>
      </c>
      <c r="E11" s="38">
        <v>1132.8003656054034</v>
      </c>
      <c r="F11" s="38">
        <v>158.87732858343315</v>
      </c>
      <c r="G11" s="38">
        <v>786.45272709280709</v>
      </c>
      <c r="H11" s="38">
        <v>227.34388875618481</v>
      </c>
      <c r="I11" s="38">
        <v>5.3061322777782607</v>
      </c>
      <c r="J11" s="123">
        <v>-423.43557163730929</v>
      </c>
      <c r="K11" s="37">
        <v>435.28590012167615</v>
      </c>
      <c r="L11" s="38">
        <v>1.0029829541053914E-3</v>
      </c>
      <c r="M11" s="38">
        <v>-390.53428885374069</v>
      </c>
      <c r="N11" s="38">
        <v>382.76725136482946</v>
      </c>
      <c r="O11" s="39">
        <f>+'[2]Décumulé gestion'!$DM$25</f>
        <v>-633.37901315840202</v>
      </c>
      <c r="Q11" s="37">
        <v>2735.2606394137238</v>
      </c>
      <c r="R11" s="37">
        <v>595.66717648946087</v>
      </c>
      <c r="S11" s="39">
        <v>427.51986561571903</v>
      </c>
    </row>
    <row r="12" spans="1:19">
      <c r="A12" s="23"/>
      <c r="B12" s="30" t="s">
        <v>115</v>
      </c>
      <c r="C12" s="32">
        <v>-6145.07765321443</v>
      </c>
      <c r="D12" s="32">
        <v>-227.40143250376696</v>
      </c>
      <c r="E12" s="32">
        <v>-3317.3217808535583</v>
      </c>
      <c r="F12" s="32">
        <v>-4641.5920453211329</v>
      </c>
      <c r="G12" s="32">
        <v>-6144.1597872552902</v>
      </c>
      <c r="H12" s="32">
        <v>-5950.7044946409096</v>
      </c>
      <c r="I12" s="32">
        <v>-6432.8521411859983</v>
      </c>
      <c r="J12" s="128">
        <v>4509.5774139757996</v>
      </c>
      <c r="K12" s="31">
        <v>-3653.8917555651201</v>
      </c>
      <c r="L12" s="32">
        <v>-3546.1303988934701</v>
      </c>
      <c r="M12" s="32">
        <v>-3672.3319725237097</v>
      </c>
      <c r="N12" s="32">
        <v>-3244.3206871142993</v>
      </c>
      <c r="O12" s="33">
        <f>+'[2]Décumulé compta'!$AF$33</f>
        <v>-3879.64687308667</v>
      </c>
      <c r="Q12" s="31">
        <v>-14331.392911892888</v>
      </c>
      <c r="R12" s="31">
        <v>-14018.139009106399</v>
      </c>
      <c r="S12" s="33">
        <v>-14116.674814096599</v>
      </c>
    </row>
    <row r="13" spans="1:19">
      <c r="A13" s="23"/>
      <c r="B13" s="30" t="s">
        <v>114</v>
      </c>
      <c r="C13" s="32">
        <v>-31796.16548579841</v>
      </c>
      <c r="D13" s="32">
        <v>-29442.030146636298</v>
      </c>
      <c r="E13" s="32">
        <v>-34229.272425900534</v>
      </c>
      <c r="F13" s="32">
        <v>-34298.249096328771</v>
      </c>
      <c r="G13" s="32">
        <v>-30488.426959320401</v>
      </c>
      <c r="H13" s="32">
        <v>-30969.6136222028</v>
      </c>
      <c r="I13" s="32">
        <v>-31340.904021182105</v>
      </c>
      <c r="J13" s="128">
        <v>-49671.243120947678</v>
      </c>
      <c r="K13" s="31">
        <v>-36138.061068525298</v>
      </c>
      <c r="L13" s="32">
        <v>-41509.353823824109</v>
      </c>
      <c r="M13" s="32">
        <v>-43335.743694369594</v>
      </c>
      <c r="N13" s="32">
        <v>-45927.608205473996</v>
      </c>
      <c r="O13" s="33">
        <f>+'[2]Décumulé compta'!$AF$34</f>
        <v>-44401.906415954705</v>
      </c>
      <c r="Q13" s="31">
        <v>-129765.717154664</v>
      </c>
      <c r="R13" s="31">
        <v>-142470.18772365298</v>
      </c>
      <c r="S13" s="33">
        <v>-166910.766792193</v>
      </c>
    </row>
    <row r="14" spans="1:19">
      <c r="A14" s="14"/>
      <c r="B14" s="40" t="s">
        <v>138</v>
      </c>
      <c r="C14" s="32">
        <v>-121058.32533867026</v>
      </c>
      <c r="D14" s="32">
        <v>-125948.86600876154</v>
      </c>
      <c r="E14" s="32">
        <v>-139551.7770690734</v>
      </c>
      <c r="F14" s="32">
        <v>-144133.33644345211</v>
      </c>
      <c r="G14" s="32">
        <v>-135866.62305405081</v>
      </c>
      <c r="H14" s="32">
        <v>-139961.81519160757</v>
      </c>
      <c r="I14" s="32">
        <v>-136924.11292521519</v>
      </c>
      <c r="J14" s="128">
        <v>-134246.52521596116</v>
      </c>
      <c r="K14" s="31">
        <v>-140568.00557608291</v>
      </c>
      <c r="L14" s="32">
        <v>-137189.39731196</v>
      </c>
      <c r="M14" s="32">
        <v>-129956.64321474527</v>
      </c>
      <c r="N14" s="32">
        <v>-142750.31731861772</v>
      </c>
      <c r="O14" s="33">
        <f>+'[2]Décumulé compta'!$AF$14</f>
        <v>-140202.50694804947</v>
      </c>
      <c r="Q14" s="31">
        <v>-530692.30485995731</v>
      </c>
      <c r="R14" s="31">
        <v>-546999.07638683473</v>
      </c>
      <c r="S14" s="33">
        <v>-550464.3634214059</v>
      </c>
    </row>
    <row r="15" spans="1:19">
      <c r="A15" s="14"/>
      <c r="B15" s="40" t="s">
        <v>139</v>
      </c>
      <c r="C15" s="32">
        <v>-21151.270017680272</v>
      </c>
      <c r="D15" s="32">
        <v>-28401.774162169062</v>
      </c>
      <c r="E15" s="32">
        <v>-25630.51202407548</v>
      </c>
      <c r="F15" s="32">
        <v>-24402.948448338389</v>
      </c>
      <c r="G15" s="32">
        <v>-24868.744015424269</v>
      </c>
      <c r="H15" s="32">
        <v>-22520.165081801759</v>
      </c>
      <c r="I15" s="32">
        <v>-24777.537729922438</v>
      </c>
      <c r="J15" s="128">
        <v>-34348.633048007818</v>
      </c>
      <c r="K15" s="31">
        <v>-26987.549640921559</v>
      </c>
      <c r="L15" s="32">
        <v>-29324.959528350508</v>
      </c>
      <c r="M15" s="32">
        <v>-29993.015469673592</v>
      </c>
      <c r="N15" s="32">
        <v>-34326.554617051544</v>
      </c>
      <c r="O15" s="33">
        <f>+'[2]Décumulé compta'!$AF$32</f>
        <v>-30867.233632921201</v>
      </c>
      <c r="Q15" s="31">
        <v>-99586.504652263204</v>
      </c>
      <c r="R15" s="31">
        <v>-106515.07987515628</v>
      </c>
      <c r="S15" s="33">
        <v>-120632.0792559972</v>
      </c>
    </row>
    <row r="16" spans="1:19">
      <c r="A16" s="41"/>
      <c r="B16" s="40" t="s">
        <v>140</v>
      </c>
      <c r="C16" s="32">
        <v>0</v>
      </c>
      <c r="D16" s="32">
        <v>0</v>
      </c>
      <c r="E16" s="32">
        <v>0</v>
      </c>
      <c r="F16" s="32">
        <v>0</v>
      </c>
      <c r="G16" s="32">
        <v>0</v>
      </c>
      <c r="H16" s="32">
        <v>0</v>
      </c>
      <c r="I16" s="32">
        <v>0</v>
      </c>
      <c r="J16" s="128">
        <v>0</v>
      </c>
      <c r="K16" s="31">
        <v>0</v>
      </c>
      <c r="L16" s="32">
        <v>0</v>
      </c>
      <c r="M16" s="32">
        <v>0</v>
      </c>
      <c r="N16" s="32">
        <v>0</v>
      </c>
      <c r="O16" s="33">
        <f>+'[2]Décumulé compta'!$AF$36</f>
        <v>0</v>
      </c>
      <c r="Q16" s="31">
        <v>0</v>
      </c>
      <c r="R16" s="31">
        <v>0</v>
      </c>
      <c r="S16" s="33">
        <v>0</v>
      </c>
    </row>
    <row r="17" spans="1:23">
      <c r="A17" s="41"/>
      <c r="B17" s="34" t="s">
        <v>108</v>
      </c>
      <c r="C17" s="16">
        <f>SUM(C12:C16)</f>
        <v>-180150.83849536336</v>
      </c>
      <c r="D17" s="16">
        <f>SUM(D12:D16)</f>
        <v>-184020.07175007067</v>
      </c>
      <c r="E17" s="16">
        <f>SUM(E12:E16)</f>
        <v>-202728.88329990298</v>
      </c>
      <c r="F17" s="16">
        <f>SUM(F12:F16)</f>
        <v>-207476.12603344041</v>
      </c>
      <c r="G17" s="16">
        <f t="shared" ref="G17:I17" si="12">SUM(G12:G16)</f>
        <v>-197367.95381605078</v>
      </c>
      <c r="H17" s="16">
        <f t="shared" si="12"/>
        <v>-199402.29839025304</v>
      </c>
      <c r="I17" s="16">
        <f t="shared" si="12"/>
        <v>-199475.40681750575</v>
      </c>
      <c r="J17" s="114">
        <f t="shared" ref="J17:K17" si="13">SUM(J12:J16)</f>
        <v>-213756.82397094087</v>
      </c>
      <c r="K17" s="15">
        <f t="shared" si="13"/>
        <v>-207347.5080410949</v>
      </c>
      <c r="L17" s="16">
        <v>-211569.84106302809</v>
      </c>
      <c r="M17" s="16">
        <v>-206957.73435131216</v>
      </c>
      <c r="N17" s="16">
        <v>-226248.80082825758</v>
      </c>
      <c r="O17" s="13">
        <f>SUM(O12:O16)</f>
        <v>-219351.29387001207</v>
      </c>
      <c r="Q17" s="15">
        <f>SUM(Q12:Q16)</f>
        <v>-774375.91957877751</v>
      </c>
      <c r="R17" s="15">
        <f>SUM(R12:R16)</f>
        <v>-810002.48299475037</v>
      </c>
      <c r="S17" s="13">
        <f>SUM(S12:S16)</f>
        <v>-852123.88428369269</v>
      </c>
    </row>
    <row r="18" spans="1:23">
      <c r="A18" s="23"/>
      <c r="B18" s="36" t="s">
        <v>44</v>
      </c>
      <c r="C18" s="38">
        <v>221.13978569217213</v>
      </c>
      <c r="D18" s="38">
        <v>-66.331500084435163</v>
      </c>
      <c r="E18" s="38">
        <v>-334.07792023587615</v>
      </c>
      <c r="F18" s="38">
        <v>487.67623091567827</v>
      </c>
      <c r="G18" s="38">
        <v>-60.492787220779633</v>
      </c>
      <c r="H18" s="38">
        <v>-158.26670904558787</v>
      </c>
      <c r="I18" s="38">
        <v>10.797637221273618</v>
      </c>
      <c r="J18" s="123">
        <v>-325.95673568723373</v>
      </c>
      <c r="K18" s="37">
        <v>183.99972774408724</v>
      </c>
      <c r="L18" s="38">
        <v>-90.732344587337366</v>
      </c>
      <c r="M18" s="38">
        <v>-206.18113574892368</v>
      </c>
      <c r="N18" s="38">
        <v>287.36649367199334</v>
      </c>
      <c r="O18" s="39">
        <f>+'[2]Décumulé compta'!$AF$38</f>
        <v>297.90155813528543</v>
      </c>
      <c r="Q18" s="37">
        <v>308.40659628753912</v>
      </c>
      <c r="R18" s="37">
        <v>-533.91859473232762</v>
      </c>
      <c r="S18" s="39">
        <v>174.45274107981953</v>
      </c>
      <c r="U18" s="14"/>
      <c r="V18" s="14"/>
      <c r="W18" s="14"/>
    </row>
    <row r="19" spans="1:23" ht="12" thickBot="1">
      <c r="A19" s="41"/>
      <c r="B19" s="42" t="s">
        <v>52</v>
      </c>
      <c r="C19" s="44">
        <f>C9+C18+C10++C11+C17</f>
        <v>134772.62787881802</v>
      </c>
      <c r="D19" s="44">
        <f>D9+D18+D10++D11+D17</f>
        <v>140169.91799544095</v>
      </c>
      <c r="E19" s="44">
        <f>E9+E18+E10++E11+E17</f>
        <v>101779.65602532288</v>
      </c>
      <c r="F19" s="44">
        <f>F9+F18+F10++F11+F17</f>
        <v>110550.90741513751</v>
      </c>
      <c r="G19" s="44">
        <f t="shared" ref="G19:I19" si="14">G9+G18+G10++G11+G17</f>
        <v>116626.07662456291</v>
      </c>
      <c r="H19" s="44">
        <f t="shared" si="14"/>
        <v>129604.56931245991</v>
      </c>
      <c r="I19" s="44">
        <f t="shared" si="14"/>
        <v>114234.70396853573</v>
      </c>
      <c r="J19" s="125">
        <f t="shared" ref="J19:K19" si="15">J9+J18+J10++J11+J17</f>
        <v>139181.58337934883</v>
      </c>
      <c r="K19" s="43">
        <f t="shared" si="15"/>
        <v>130827.65293907377</v>
      </c>
      <c r="L19" s="44">
        <f t="shared" ref="L19" si="16">L9+L18+L10++L11+L17</f>
        <v>128213.45015422686</v>
      </c>
      <c r="M19" s="44">
        <v>119895.09465128055</v>
      </c>
      <c r="N19" s="44">
        <v>108186.20589954249</v>
      </c>
      <c r="O19" s="45">
        <f>O9+O18+O10++O11+O17</f>
        <v>105912.34223706598</v>
      </c>
      <c r="Q19" s="43">
        <f>Q9+Q18+Q10++Q11+Q17</f>
        <v>487273.10931471933</v>
      </c>
      <c r="R19" s="43">
        <f>R9+R18+R10++R11+R17</f>
        <v>499646.93328490737</v>
      </c>
      <c r="S19" s="45">
        <f>S9+S18+S10++S11+S17</f>
        <v>487122.4036441237</v>
      </c>
    </row>
    <row r="20" spans="1:23">
      <c r="A20" s="14"/>
      <c r="B20" s="36" t="s">
        <v>62</v>
      </c>
      <c r="C20" s="38">
        <v>-52510.952377928123</v>
      </c>
      <c r="D20" s="38">
        <v>-30656.185684888078</v>
      </c>
      <c r="E20" s="38">
        <v>-16897.954132833227</v>
      </c>
      <c r="F20" s="38">
        <v>-38574.633583165676</v>
      </c>
      <c r="G20" s="38">
        <v>-21290.253064009434</v>
      </c>
      <c r="H20" s="38">
        <v>-26128.377191600142</v>
      </c>
      <c r="I20" s="38">
        <v>-23042.544671121854</v>
      </c>
      <c r="J20" s="123">
        <v>-33779.103671522578</v>
      </c>
      <c r="K20" s="37">
        <v>-30521.549127333434</v>
      </c>
      <c r="L20" s="38">
        <v>-33535.469783188397</v>
      </c>
      <c r="M20" s="38">
        <v>-31091.682446423263</v>
      </c>
      <c r="N20" s="38">
        <v>-23288.400862110386</v>
      </c>
      <c r="O20" s="39">
        <f>+'[2]Décumulé compta'!$AF$26</f>
        <v>-20528.890687898485</v>
      </c>
      <c r="Q20" s="37">
        <v>-138639.7257788151</v>
      </c>
      <c r="R20" s="37">
        <v>-104240.27859825396</v>
      </c>
      <c r="S20" s="39">
        <v>-118437.10221905552</v>
      </c>
    </row>
    <row r="21" spans="1:23" ht="12" thickBot="1">
      <c r="A21" s="14"/>
      <c r="B21" s="42" t="s">
        <v>53</v>
      </c>
      <c r="C21" s="44">
        <f t="shared" ref="C21" si="17">C19+C20</f>
        <v>82261.675500889891</v>
      </c>
      <c r="D21" s="44">
        <f t="shared" ref="D21:I21" si="18">D19+D20</f>
        <v>109513.73231055288</v>
      </c>
      <c r="E21" s="44">
        <f t="shared" si="18"/>
        <v>84881.701892489655</v>
      </c>
      <c r="F21" s="44">
        <f t="shared" si="18"/>
        <v>71976.273831971834</v>
      </c>
      <c r="G21" s="44">
        <f t="shared" si="18"/>
        <v>95335.823560553472</v>
      </c>
      <c r="H21" s="44">
        <f t="shared" si="18"/>
        <v>103476.19212085976</v>
      </c>
      <c r="I21" s="44">
        <f t="shared" si="18"/>
        <v>91192.159297413877</v>
      </c>
      <c r="J21" s="125">
        <f t="shared" ref="J21:K21" si="19">J19+J20</f>
        <v>105402.47970782625</v>
      </c>
      <c r="K21" s="43">
        <f t="shared" si="19"/>
        <v>100306.10381174034</v>
      </c>
      <c r="L21" s="44">
        <f t="shared" ref="L21" si="20">L19+L20</f>
        <v>94677.980371038459</v>
      </c>
      <c r="M21" s="44">
        <v>88803.41220485729</v>
      </c>
      <c r="N21" s="44">
        <v>84897.805037432103</v>
      </c>
      <c r="O21" s="45">
        <f>O19+O20</f>
        <v>85383.451549167497</v>
      </c>
      <c r="Q21" s="43">
        <f t="shared" ref="Q21:S21" si="21">Q19+Q20</f>
        <v>348633.38353590423</v>
      </c>
      <c r="R21" s="43">
        <f t="shared" ref="R21" si="22">R19+R20</f>
        <v>395406.6546866534</v>
      </c>
      <c r="S21" s="45">
        <f t="shared" si="21"/>
        <v>368685.30142506817</v>
      </c>
    </row>
    <row r="22" spans="1:23">
      <c r="A22" s="14"/>
      <c r="B22" s="36" t="s">
        <v>45</v>
      </c>
      <c r="C22" s="38">
        <v>11260.834628142245</v>
      </c>
      <c r="D22" s="38">
        <v>11524.78929388088</v>
      </c>
      <c r="E22" s="38">
        <v>13546.228469745412</v>
      </c>
      <c r="F22" s="38">
        <v>-629.64138998708222</v>
      </c>
      <c r="G22" s="38">
        <v>-2609.8506752846415</v>
      </c>
      <c r="H22" s="38">
        <v>4026.2487579513363</v>
      </c>
      <c r="I22" s="38">
        <v>13047.343559661633</v>
      </c>
      <c r="J22" s="123">
        <v>-2037.1900506570837</v>
      </c>
      <c r="K22" s="37">
        <v>17921.870107120136</v>
      </c>
      <c r="L22" s="38">
        <v>22849.217537512995</v>
      </c>
      <c r="M22" s="38">
        <v>19055.045661030999</v>
      </c>
      <c r="N22" s="38">
        <v>31877.129677049183</v>
      </c>
      <c r="O22" s="39">
        <f>+'[2]Décumulé compta'!$AF$40</f>
        <v>10386.195507428869</v>
      </c>
      <c r="Q22" s="37">
        <v>35702.211001781456</v>
      </c>
      <c r="R22" s="37">
        <v>12426.551591671259</v>
      </c>
      <c r="S22" s="39">
        <v>91703.262982713321</v>
      </c>
    </row>
    <row r="23" spans="1:23">
      <c r="A23" s="14"/>
      <c r="B23" s="21" t="s">
        <v>134</v>
      </c>
      <c r="C23" s="47">
        <v>-11528.787520194306</v>
      </c>
      <c r="D23" s="47">
        <v>-10403.33075486594</v>
      </c>
      <c r="E23" s="47">
        <v>-10515.182593857207</v>
      </c>
      <c r="F23" s="47">
        <v>14896.22324642364</v>
      </c>
      <c r="G23" s="47">
        <v>-2360.8096766886374</v>
      </c>
      <c r="H23" s="47">
        <v>-12346.112182263783</v>
      </c>
      <c r="I23" s="47">
        <v>-15373.585684533493</v>
      </c>
      <c r="J23" s="124">
        <v>-9878.7579250653689</v>
      </c>
      <c r="K23" s="46">
        <v>-11394.377936200748</v>
      </c>
      <c r="L23" s="47">
        <v>-6659.6281619828769</v>
      </c>
      <c r="M23" s="47">
        <v>-7346.0041667900914</v>
      </c>
      <c r="N23" s="47">
        <v>-17120.142651219394</v>
      </c>
      <c r="O23" s="48">
        <f>+'[2]Décumulé compta'!$AF$41+'[2]Décumulé compta'!$AF$42</f>
        <v>-4143.7638140843119</v>
      </c>
      <c r="Q23" s="46">
        <v>-17551.077622493813</v>
      </c>
      <c r="R23" s="46">
        <v>-39959.265468551283</v>
      </c>
      <c r="S23" s="48">
        <v>-42520.15291619311</v>
      </c>
    </row>
    <row r="24" spans="1:23" ht="12" thickBot="1">
      <c r="A24" s="41"/>
      <c r="B24" s="49" t="s">
        <v>47</v>
      </c>
      <c r="C24" s="51">
        <f>C21+C22+C23</f>
        <v>81993.722608837823</v>
      </c>
      <c r="D24" s="51">
        <f t="shared" ref="D24:I24" si="23">D21+D22+D23</f>
        <v>110635.19084956782</v>
      </c>
      <c r="E24" s="51">
        <f t="shared" si="23"/>
        <v>87912.747768377856</v>
      </c>
      <c r="F24" s="51">
        <f t="shared" si="23"/>
        <v>86242.855688408396</v>
      </c>
      <c r="G24" s="51">
        <f t="shared" si="23"/>
        <v>90365.163208580198</v>
      </c>
      <c r="H24" s="51">
        <f t="shared" si="23"/>
        <v>95156.328696547323</v>
      </c>
      <c r="I24" s="51">
        <f t="shared" si="23"/>
        <v>88865.917172542016</v>
      </c>
      <c r="J24" s="126">
        <f t="shared" ref="J24:K24" si="24">J21+J22+J23</f>
        <v>93486.531732103802</v>
      </c>
      <c r="K24" s="50">
        <f t="shared" si="24"/>
        <v>106833.59598265972</v>
      </c>
      <c r="L24" s="51">
        <f t="shared" ref="L24" si="25">L21+L22+L23</f>
        <v>110867.56974656858</v>
      </c>
      <c r="M24" s="51">
        <v>100512.45369909819</v>
      </c>
      <c r="N24" s="51">
        <v>99654.792063261906</v>
      </c>
      <c r="O24" s="52">
        <f>O21+O22+O23</f>
        <v>91625.883242512064</v>
      </c>
      <c r="Q24" s="50">
        <f>Q21+Q22+Q23</f>
        <v>366784.5169151919</v>
      </c>
      <c r="R24" s="50">
        <f>R21+R22+R23</f>
        <v>367873.9408097734</v>
      </c>
      <c r="S24" s="52">
        <f>S21+S22+S23</f>
        <v>417868.41149158834</v>
      </c>
    </row>
    <row r="25" spans="1:23">
      <c r="B25" s="21" t="s">
        <v>55</v>
      </c>
      <c r="C25" s="47">
        <v>-1150.8753600014106</v>
      </c>
      <c r="D25" s="47">
        <v>-3190.4348431127246</v>
      </c>
      <c r="E25" s="47">
        <v>-653.23199598419706</v>
      </c>
      <c r="F25" s="47">
        <v>-4542.4517359650217</v>
      </c>
      <c r="G25" s="47">
        <v>-344.28517543589248</v>
      </c>
      <c r="H25" s="47">
        <v>-371.11785828606787</v>
      </c>
      <c r="I25" s="47">
        <v>-233.53661838100379</v>
      </c>
      <c r="J25" s="124">
        <v>-4002.6216047415464</v>
      </c>
      <c r="K25" s="46">
        <v>-71.856996150142777</v>
      </c>
      <c r="L25" s="47">
        <v>-456.59125912598904</v>
      </c>
      <c r="M25" s="47">
        <v>-2575.0283880691422</v>
      </c>
      <c r="N25" s="47">
        <v>-5536.2142898941247</v>
      </c>
      <c r="O25" s="48">
        <f>+'[2]Décumulé compta'!$AF$45</f>
        <v>-387.1643361760772</v>
      </c>
      <c r="Q25" s="46">
        <v>-9536.993935063354</v>
      </c>
      <c r="R25" s="46">
        <v>-4951.5612568445104</v>
      </c>
      <c r="S25" s="48">
        <v>-8639.6909332393989</v>
      </c>
    </row>
    <row r="26" spans="1:23" ht="12" thickBot="1">
      <c r="B26" s="49" t="s">
        <v>48</v>
      </c>
      <c r="C26" s="51">
        <f t="shared" ref="C26" si="26">C24+C25</f>
        <v>80842.847248836406</v>
      </c>
      <c r="D26" s="51">
        <f t="shared" ref="D26:I26" si="27">D24+D25</f>
        <v>107444.75600645509</v>
      </c>
      <c r="E26" s="51">
        <f t="shared" si="27"/>
        <v>87259.515772393657</v>
      </c>
      <c r="F26" s="51">
        <f t="shared" si="27"/>
        <v>81700.403952443376</v>
      </c>
      <c r="G26" s="51">
        <f t="shared" si="27"/>
        <v>90020.878033144312</v>
      </c>
      <c r="H26" s="51">
        <f t="shared" si="27"/>
        <v>94785.21083826125</v>
      </c>
      <c r="I26" s="51">
        <f t="shared" si="27"/>
        <v>88632.380554161005</v>
      </c>
      <c r="J26" s="126">
        <f t="shared" ref="J26:K26" si="28">J24+J25</f>
        <v>89483.910127362251</v>
      </c>
      <c r="K26" s="50">
        <f t="shared" si="28"/>
        <v>106761.73898650958</v>
      </c>
      <c r="L26" s="51">
        <f t="shared" ref="L26" si="29">L24+L25</f>
        <v>110410.9784874426</v>
      </c>
      <c r="M26" s="51">
        <v>97937.425311029045</v>
      </c>
      <c r="N26" s="51">
        <v>94118.577773367782</v>
      </c>
      <c r="O26" s="52">
        <f>O24+O25</f>
        <v>91238.718906335984</v>
      </c>
      <c r="Q26" s="50">
        <f t="shared" ref="Q26:S26" si="30">Q24+Q25</f>
        <v>357247.52298012853</v>
      </c>
      <c r="R26" s="50">
        <f t="shared" ref="R26" si="31">R24+R25</f>
        <v>362922.37955292891</v>
      </c>
      <c r="S26" s="52">
        <f t="shared" si="30"/>
        <v>409228.72055834893</v>
      </c>
    </row>
    <row r="27" spans="1:23">
      <c r="A27" s="14"/>
      <c r="B27" s="21" t="s">
        <v>49</v>
      </c>
      <c r="C27" s="47">
        <v>-5055.8197026426105</v>
      </c>
      <c r="D27" s="47">
        <v>-5140.7995603241498</v>
      </c>
      <c r="E27" s="47">
        <v>-11173.102825779381</v>
      </c>
      <c r="F27" s="47">
        <v>-8235.4890734030923</v>
      </c>
      <c r="G27" s="47">
        <v>-7911.3979816367582</v>
      </c>
      <c r="H27" s="47">
        <v>-8199.0739818790753</v>
      </c>
      <c r="I27" s="47">
        <v>-8263.204444840263</v>
      </c>
      <c r="J27" s="124">
        <v>-9895.2867294938078</v>
      </c>
      <c r="K27" s="46">
        <v>-12585.139441721552</v>
      </c>
      <c r="L27" s="47">
        <v>-9657.9598306520893</v>
      </c>
      <c r="M27" s="47">
        <v>-10181.159128436335</v>
      </c>
      <c r="N27" s="47">
        <v>-10536.868596099823</v>
      </c>
      <c r="O27" s="48">
        <f>+'[2]Décumulé compta'!$AF$47</f>
        <v>-10311.03646208381</v>
      </c>
      <c r="Q27" s="46">
        <v>-29605.211162149233</v>
      </c>
      <c r="R27" s="46">
        <v>-34268.963137849903</v>
      </c>
      <c r="S27" s="48">
        <v>-42961.126996909799</v>
      </c>
    </row>
    <row r="28" spans="1:23">
      <c r="A28" s="14"/>
      <c r="B28" s="21" t="s">
        <v>50</v>
      </c>
      <c r="C28" s="47">
        <v>0</v>
      </c>
      <c r="D28" s="47">
        <v>0</v>
      </c>
      <c r="E28" s="47">
        <v>0</v>
      </c>
      <c r="F28" s="47">
        <v>0</v>
      </c>
      <c r="G28" s="47">
        <v>0</v>
      </c>
      <c r="H28" s="47">
        <v>0</v>
      </c>
      <c r="I28" s="47">
        <v>0</v>
      </c>
      <c r="J28" s="124">
        <v>0</v>
      </c>
      <c r="K28" s="46">
        <v>0</v>
      </c>
      <c r="L28" s="47">
        <v>0</v>
      </c>
      <c r="M28" s="47">
        <v>0</v>
      </c>
      <c r="N28" s="47">
        <v>0</v>
      </c>
      <c r="O28" s="48">
        <v>0</v>
      </c>
      <c r="Q28" s="46">
        <v>0</v>
      </c>
      <c r="R28" s="46">
        <v>0</v>
      </c>
      <c r="S28" s="48">
        <v>0</v>
      </c>
    </row>
    <row r="29" spans="1:23">
      <c r="A29" s="14"/>
      <c r="B29" s="21" t="s">
        <v>112</v>
      </c>
      <c r="C29" s="47">
        <v>0</v>
      </c>
      <c r="D29" s="47">
        <v>0</v>
      </c>
      <c r="E29" s="47">
        <v>0</v>
      </c>
      <c r="F29" s="47">
        <v>0</v>
      </c>
      <c r="G29" s="47">
        <v>120.72372195117499</v>
      </c>
      <c r="H29" s="47">
        <v>0.12072372195117499</v>
      </c>
      <c r="I29" s="47">
        <v>0</v>
      </c>
      <c r="J29" s="124">
        <v>0</v>
      </c>
      <c r="K29" s="46">
        <v>0</v>
      </c>
      <c r="L29" s="47">
        <v>0</v>
      </c>
      <c r="M29" s="47">
        <v>0</v>
      </c>
      <c r="N29" s="47">
        <v>0</v>
      </c>
      <c r="O29" s="48">
        <v>0</v>
      </c>
      <c r="Q29" s="46">
        <v>0</v>
      </c>
      <c r="R29" s="46">
        <v>0</v>
      </c>
      <c r="S29" s="48">
        <v>0</v>
      </c>
    </row>
    <row r="30" spans="1:23">
      <c r="A30" s="14"/>
      <c r="B30" s="21" t="s">
        <v>56</v>
      </c>
      <c r="C30" s="47">
        <v>-23500.102077306801</v>
      </c>
      <c r="D30" s="47">
        <v>-19740.319971117737</v>
      </c>
      <c r="E30" s="47">
        <v>-24926.245106141832</v>
      </c>
      <c r="F30" s="47">
        <v>-18756.169525946869</v>
      </c>
      <c r="G30" s="47">
        <v>-21049.722187457581</v>
      </c>
      <c r="H30" s="47">
        <v>-18989.154958803698</v>
      </c>
      <c r="I30" s="47">
        <v>-19477.305044141172</v>
      </c>
      <c r="J30" s="124">
        <v>-28637.736968811019</v>
      </c>
      <c r="K30" s="46">
        <v>-25655.127959752841</v>
      </c>
      <c r="L30" s="47">
        <v>-26980.140623806146</v>
      </c>
      <c r="M30" s="47">
        <v>-22367.242362938217</v>
      </c>
      <c r="N30" s="47">
        <v>-30229.509492125813</v>
      </c>
      <c r="O30" s="48">
        <f>+'[2]Décumulé compta'!$AF$48</f>
        <v>-18629.959737437868</v>
      </c>
      <c r="Q30" s="46">
        <v>-86922.836680513239</v>
      </c>
      <c r="R30" s="46">
        <v>-88033.1954372623</v>
      </c>
      <c r="S30" s="48">
        <v>-105232.02043862302</v>
      </c>
    </row>
    <row r="31" spans="1:23">
      <c r="A31" s="14"/>
      <c r="B31" s="21" t="s">
        <v>28</v>
      </c>
      <c r="C31" s="47">
        <v>3.8530582451854998</v>
      </c>
      <c r="D31" s="47">
        <v>-27.259923573322698</v>
      </c>
      <c r="E31" s="47">
        <v>-158.58559544482381</v>
      </c>
      <c r="F31" s="47">
        <v>-90.722663423038966</v>
      </c>
      <c r="G31" s="47">
        <v>-6.1830112025653596</v>
      </c>
      <c r="H31" s="47">
        <v>62.382255608531963</v>
      </c>
      <c r="I31" s="47">
        <v>-17.830897501006007</v>
      </c>
      <c r="J31" s="124">
        <v>-158.7458935074896</v>
      </c>
      <c r="K31" s="46">
        <v>-85.276837522288801</v>
      </c>
      <c r="L31" s="47">
        <v>44.778530441997397</v>
      </c>
      <c r="M31" s="47">
        <v>40.696247320979509</v>
      </c>
      <c r="N31" s="47">
        <v>31.016916309028794</v>
      </c>
      <c r="O31" s="48">
        <f>+'[2]Décumulé compta'!$AF$50</f>
        <v>-180.25909425249398</v>
      </c>
      <c r="Q31" s="46">
        <v>-272.71512419599998</v>
      </c>
      <c r="R31" s="46">
        <v>-120.37754660252899</v>
      </c>
      <c r="S31" s="48">
        <v>31.214856549716899</v>
      </c>
    </row>
    <row r="32" spans="1:23" ht="12" thickBot="1">
      <c r="A32" s="14"/>
      <c r="B32" s="49" t="s">
        <v>57</v>
      </c>
      <c r="C32" s="51">
        <f t="shared" ref="C32" si="32">SUM(C26:C31)</f>
        <v>52290.778527132185</v>
      </c>
      <c r="D32" s="51">
        <f t="shared" ref="D32:I32" si="33">SUM(D26:D31)</f>
        <v>82536.376551439898</v>
      </c>
      <c r="E32" s="51">
        <f t="shared" si="33"/>
        <v>51001.582245027617</v>
      </c>
      <c r="F32" s="51">
        <f t="shared" si="33"/>
        <v>54618.022689670375</v>
      </c>
      <c r="G32" s="51">
        <f t="shared" si="33"/>
        <v>61174.29857479858</v>
      </c>
      <c r="H32" s="51">
        <f t="shared" si="33"/>
        <v>67659.484876908959</v>
      </c>
      <c r="I32" s="51">
        <f t="shared" si="33"/>
        <v>60874.040167678562</v>
      </c>
      <c r="J32" s="126">
        <f t="shared" ref="J32:K32" si="34">SUM(J26:J31)</f>
        <v>50792.140535549937</v>
      </c>
      <c r="K32" s="50">
        <f t="shared" si="34"/>
        <v>68436.194747512884</v>
      </c>
      <c r="L32" s="51">
        <f t="shared" ref="L32" si="35">SUM(L26:L31)</f>
        <v>73817.656563426353</v>
      </c>
      <c r="M32" s="51">
        <v>65429.720066975467</v>
      </c>
      <c r="N32" s="51">
        <v>53383.216601451175</v>
      </c>
      <c r="O32" s="52">
        <f>SUM(O26:O31)</f>
        <v>62117.46361256182</v>
      </c>
      <c r="Q32" s="50">
        <f t="shared" ref="Q32:S32" si="36">SUM(Q26:Q31)</f>
        <v>240446.7600132701</v>
      </c>
      <c r="R32" s="50">
        <f t="shared" ref="R32" si="37">SUM(R26:R31)</f>
        <v>240499.84343121419</v>
      </c>
      <c r="S32" s="52">
        <f t="shared" si="36"/>
        <v>261066.78797936582</v>
      </c>
    </row>
    <row r="33" spans="1:19" ht="12">
      <c r="A33" s="14"/>
      <c r="B33" s="53"/>
      <c r="C33" s="47"/>
      <c r="D33" s="47"/>
      <c r="E33" s="47"/>
      <c r="F33" s="47"/>
      <c r="G33" s="47"/>
      <c r="H33" s="47"/>
      <c r="I33" s="47"/>
      <c r="J33" s="47"/>
      <c r="K33" s="47"/>
      <c r="L33" s="47"/>
      <c r="M33" s="47"/>
      <c r="N33" s="47"/>
      <c r="O33" s="47"/>
      <c r="P33" s="53"/>
      <c r="Q33" s="47"/>
      <c r="R33" s="47"/>
      <c r="S33" s="47"/>
    </row>
    <row r="34" spans="1:19" ht="12">
      <c r="A34" s="14"/>
      <c r="B34" s="53"/>
      <c r="C34" s="54"/>
      <c r="D34" s="54"/>
      <c r="E34" s="54"/>
      <c r="F34" s="54"/>
      <c r="G34" s="54"/>
      <c r="H34" s="54"/>
      <c r="I34" s="54"/>
      <c r="J34" s="54"/>
      <c r="K34" s="54"/>
      <c r="L34" s="54"/>
      <c r="M34" s="54"/>
      <c r="N34" s="54"/>
      <c r="O34" s="54"/>
      <c r="P34" s="53"/>
      <c r="Q34" s="54"/>
      <c r="R34" s="54"/>
      <c r="S34" s="54"/>
    </row>
    <row r="35" spans="1:19" ht="12" thickBot="1">
      <c r="B35" s="1" t="s">
        <v>131</v>
      </c>
    </row>
    <row r="36" spans="1:19" ht="15.75" customHeight="1" thickBot="1">
      <c r="C36" s="136" t="s">
        <v>152</v>
      </c>
      <c r="D36" s="137"/>
      <c r="E36" s="137"/>
      <c r="F36" s="138"/>
      <c r="G36" s="136" t="s">
        <v>126</v>
      </c>
      <c r="H36" s="137"/>
      <c r="I36" s="137"/>
      <c r="J36" s="137"/>
      <c r="K36" s="137"/>
      <c r="L36" s="137"/>
      <c r="M36" s="137"/>
      <c r="N36" s="137"/>
      <c r="O36" s="138"/>
      <c r="P36" s="22"/>
      <c r="Q36" s="111" t="s">
        <v>152</v>
      </c>
      <c r="R36" s="136" t="s">
        <v>126</v>
      </c>
      <c r="S36" s="138"/>
    </row>
    <row r="37" spans="1:19">
      <c r="B37" s="3" t="s">
        <v>85</v>
      </c>
      <c r="C37" s="25" t="str">
        <f t="shared" ref="C37:I38" si="38">C3</f>
        <v>Q1 2022</v>
      </c>
      <c r="D37" s="25" t="str">
        <f t="shared" si="38"/>
        <v>Q2 2022</v>
      </c>
      <c r="E37" s="25" t="str">
        <f t="shared" si="38"/>
        <v>Q3 2022</v>
      </c>
      <c r="F37" s="25" t="str">
        <f t="shared" si="38"/>
        <v>Q4 2022</v>
      </c>
      <c r="G37" s="25" t="str">
        <f t="shared" si="38"/>
        <v>Q1 2023</v>
      </c>
      <c r="H37" s="25" t="str">
        <f t="shared" si="38"/>
        <v>Q2 2023</v>
      </c>
      <c r="I37" s="25" t="str">
        <f t="shared" si="38"/>
        <v>Q3 2023</v>
      </c>
      <c r="J37" s="25" t="str">
        <f>J3</f>
        <v>Q4 2023</v>
      </c>
      <c r="K37" s="25" t="str">
        <f>K3</f>
        <v>Q1 2024</v>
      </c>
      <c r="L37" s="25" t="str">
        <f>L3</f>
        <v>Q2 2024</v>
      </c>
      <c r="M37" s="25" t="str">
        <f>M3</f>
        <v>Q3 2024</v>
      </c>
      <c r="N37" s="25" t="s">
        <v>158</v>
      </c>
      <c r="O37" s="5" t="str">
        <f>O3</f>
        <v>Q1 2025</v>
      </c>
      <c r="Q37" s="4" t="str">
        <f>Q3</f>
        <v>FY 2022</v>
      </c>
      <c r="R37" s="4" t="s">
        <v>150</v>
      </c>
      <c r="S37" s="4" t="str">
        <f>+S3</f>
        <v>FY 2024</v>
      </c>
    </row>
    <row r="38" spans="1:19">
      <c r="B38" s="36" t="str">
        <f>+B4</f>
        <v>Insurance revenue</v>
      </c>
      <c r="C38" s="38">
        <f t="shared" si="38"/>
        <v>359166.60588334122</v>
      </c>
      <c r="D38" s="38">
        <f t="shared" si="38"/>
        <v>373989.74925042252</v>
      </c>
      <c r="E38" s="38">
        <f t="shared" si="38"/>
        <v>403465.54072534782</v>
      </c>
      <c r="F38" s="38">
        <f t="shared" si="38"/>
        <v>379040.774134523</v>
      </c>
      <c r="G38" s="38">
        <f t="shared" si="38"/>
        <v>395345.21631744469</v>
      </c>
      <c r="H38" s="38">
        <f t="shared" ref="H38:I38" si="39">H4</f>
        <v>407767.34418121539</v>
      </c>
      <c r="I38" s="38">
        <f t="shared" si="39"/>
        <v>384698.70207237999</v>
      </c>
      <c r="J38" s="123">
        <f t="shared" ref="J38:K38" si="40">J4</f>
        <v>371251.6891046958</v>
      </c>
      <c r="K38" s="37">
        <f t="shared" si="40"/>
        <v>378649.32108143903</v>
      </c>
      <c r="L38" s="38">
        <f t="shared" ref="L38" si="41">L4</f>
        <v>375635.19918187906</v>
      </c>
      <c r="M38" s="38">
        <f t="shared" ref="M38" si="42">M4</f>
        <v>375889.24774301966</v>
      </c>
      <c r="N38" s="38">
        <v>382749.15688196803</v>
      </c>
      <c r="O38" s="39">
        <f>O4</f>
        <v>382906.53837390279</v>
      </c>
      <c r="Q38" s="37">
        <f>Q4</f>
        <v>1515662.6699936346</v>
      </c>
      <c r="R38" s="37">
        <f>R4</f>
        <v>1559062.9516757359</v>
      </c>
      <c r="S38" s="39">
        <f>S4</f>
        <v>1512922.9248883058</v>
      </c>
    </row>
    <row r="39" spans="1:19">
      <c r="B39" s="21" t="s">
        <v>107</v>
      </c>
      <c r="C39" s="47">
        <f>C8</f>
        <v>68793.211271834603</v>
      </c>
      <c r="D39" s="47">
        <f t="shared" ref="D39:J39" si="43">D8</f>
        <v>71566.25133225217</v>
      </c>
      <c r="E39" s="47">
        <f t="shared" si="43"/>
        <v>70057.886812954166</v>
      </c>
      <c r="F39" s="47">
        <f t="shared" si="43"/>
        <v>72950.088921685485</v>
      </c>
      <c r="G39" s="47">
        <f t="shared" si="43"/>
        <v>79788.667026481795</v>
      </c>
      <c r="H39" s="47">
        <f t="shared" si="43"/>
        <v>76762.334325688775</v>
      </c>
      <c r="I39" s="47">
        <f t="shared" si="43"/>
        <v>73421.563283249561</v>
      </c>
      <c r="J39" s="124">
        <f t="shared" si="43"/>
        <v>79195.8692512407</v>
      </c>
      <c r="K39" s="46">
        <f>K8</f>
        <v>85028.551265330738</v>
      </c>
      <c r="L39" s="47">
        <f>L8</f>
        <v>83428.293147218254</v>
      </c>
      <c r="M39" s="47">
        <f>M8</f>
        <v>77952.031445660716</v>
      </c>
      <c r="N39" s="47">
        <v>85508.947966240041</v>
      </c>
      <c r="O39" s="48">
        <f>O8</f>
        <v>90313.01556225511</v>
      </c>
      <c r="Q39" s="46">
        <f>Q8</f>
        <v>283367.43833872641</v>
      </c>
      <c r="R39" s="46">
        <f>R8</f>
        <v>309168.43388666079</v>
      </c>
      <c r="S39" s="48">
        <f>S8</f>
        <v>331917.82382444973</v>
      </c>
    </row>
    <row r="40" spans="1:19" ht="12" thickBot="1">
      <c r="B40" s="10" t="s">
        <v>54</v>
      </c>
      <c r="C40" s="12">
        <f t="shared" ref="C40" si="44">C38+C39</f>
        <v>427959.81715517584</v>
      </c>
      <c r="D40" s="12">
        <f t="shared" ref="D40:E40" si="45">D38+D39</f>
        <v>445556.00058267469</v>
      </c>
      <c r="E40" s="12">
        <f t="shared" si="45"/>
        <v>473523.42753830197</v>
      </c>
      <c r="F40" s="12">
        <f t="shared" ref="F40" si="46">F38+F39</f>
        <v>451990.86305620847</v>
      </c>
      <c r="G40" s="12">
        <f t="shared" ref="G40:H40" si="47">G38+G39</f>
        <v>475133.88334392651</v>
      </c>
      <c r="H40" s="12">
        <f t="shared" si="47"/>
        <v>484529.67850690417</v>
      </c>
      <c r="I40" s="12">
        <f t="shared" ref="I40:K40" si="48">I38+I39</f>
        <v>458120.26535562956</v>
      </c>
      <c r="J40" s="122">
        <f t="shared" si="48"/>
        <v>450447.55835593649</v>
      </c>
      <c r="K40" s="11">
        <f t="shared" si="48"/>
        <v>463677.87234676979</v>
      </c>
      <c r="L40" s="12">
        <f t="shared" ref="L40" si="49">L38+L39</f>
        <v>459063.49232909729</v>
      </c>
      <c r="M40" s="12">
        <f t="shared" ref="M40" si="50">M38+M39</f>
        <v>453841.27918868035</v>
      </c>
      <c r="N40" s="12">
        <v>468258.10484820808</v>
      </c>
      <c r="O40" s="19">
        <f>O38+O39</f>
        <v>473219.5539361579</v>
      </c>
      <c r="Q40" s="11">
        <f t="shared" ref="Q40:S40" si="51">Q38+Q39</f>
        <v>1799030.1083323611</v>
      </c>
      <c r="R40" s="11">
        <f t="shared" ref="R40" si="52">R38+R39</f>
        <v>1868231.3855623966</v>
      </c>
      <c r="S40" s="19">
        <f t="shared" si="51"/>
        <v>1844840.7487127555</v>
      </c>
    </row>
    <row r="41" spans="1:19">
      <c r="A41" s="41"/>
      <c r="B41" s="36" t="s">
        <v>46</v>
      </c>
      <c r="C41" s="38">
        <f t="shared" ref="C41:H41" si="53">C10+C11</f>
        <v>-113257.4905666866</v>
      </c>
      <c r="D41" s="38">
        <f t="shared" si="53"/>
        <v>-121299.67933707866</v>
      </c>
      <c r="E41" s="38">
        <f t="shared" si="53"/>
        <v>-168680.81029284027</v>
      </c>
      <c r="F41" s="38">
        <f t="shared" si="53"/>
        <v>-134451.50583854623</v>
      </c>
      <c r="G41" s="38">
        <f t="shared" si="53"/>
        <v>-161079.36011609194</v>
      </c>
      <c r="H41" s="38">
        <f t="shared" si="53"/>
        <v>-155364.54409514565</v>
      </c>
      <c r="I41" s="38">
        <f t="shared" ref="I41" si="54">I10+I11</f>
        <v>-144420.95220680936</v>
      </c>
      <c r="J41" s="123">
        <f>J10+J11</f>
        <v>-97183.194269959582</v>
      </c>
      <c r="K41" s="37">
        <f>K10+K11</f>
        <v>-125686.7110943452</v>
      </c>
      <c r="L41" s="38">
        <f>L10+L11</f>
        <v>-119189.46876725502</v>
      </c>
      <c r="M41" s="38">
        <f>M10+M11</f>
        <v>-126782.26905033871</v>
      </c>
      <c r="N41" s="38">
        <v>-134110.46461408</v>
      </c>
      <c r="O41" s="39">
        <f>O10+O11</f>
        <v>-148253.81938721513</v>
      </c>
      <c r="Q41" s="37">
        <f>Q10+Q11</f>
        <v>-537689.48603515176</v>
      </c>
      <c r="R41" s="37">
        <f>R10+R11</f>
        <v>-558048.05068800645</v>
      </c>
      <c r="S41" s="39">
        <f>S10+S11</f>
        <v>-505768.91352601891</v>
      </c>
    </row>
    <row r="42" spans="1:19">
      <c r="B42" s="21" t="s">
        <v>108</v>
      </c>
      <c r="C42" s="47">
        <f>C17</f>
        <v>-180150.83849536336</v>
      </c>
      <c r="D42" s="47">
        <f t="shared" ref="D42:K42" si="55">D17</f>
        <v>-184020.07175007067</v>
      </c>
      <c r="E42" s="47">
        <f t="shared" si="55"/>
        <v>-202728.88329990298</v>
      </c>
      <c r="F42" s="47">
        <f t="shared" si="55"/>
        <v>-207476.12603344041</v>
      </c>
      <c r="G42" s="47">
        <f t="shared" si="55"/>
        <v>-197367.95381605078</v>
      </c>
      <c r="H42" s="47">
        <f t="shared" si="55"/>
        <v>-199402.29839025304</v>
      </c>
      <c r="I42" s="47">
        <f t="shared" si="55"/>
        <v>-199475.40681750575</v>
      </c>
      <c r="J42" s="124">
        <f t="shared" si="55"/>
        <v>-213756.82397094087</v>
      </c>
      <c r="K42" s="46">
        <f t="shared" si="55"/>
        <v>-207347.5080410949</v>
      </c>
      <c r="L42" s="47">
        <f t="shared" ref="L42" si="56">L17</f>
        <v>-211569.84106302809</v>
      </c>
      <c r="M42" s="47">
        <f t="shared" ref="M42" si="57">M17</f>
        <v>-206957.73435131216</v>
      </c>
      <c r="N42" s="47">
        <v>-226248.80082825758</v>
      </c>
      <c r="O42" s="48">
        <f>O17</f>
        <v>-219351.29387001207</v>
      </c>
      <c r="Q42" s="46">
        <f t="shared" ref="Q42:S43" si="58">Q17</f>
        <v>-774375.91957877751</v>
      </c>
      <c r="R42" s="46">
        <f t="shared" si="58"/>
        <v>-810002.48299475037</v>
      </c>
      <c r="S42" s="48">
        <f t="shared" si="58"/>
        <v>-852123.88428369269</v>
      </c>
    </row>
    <row r="43" spans="1:19">
      <c r="A43" s="23"/>
      <c r="B43" s="36" t="s">
        <v>44</v>
      </c>
      <c r="C43" s="38">
        <f t="shared" ref="C43" si="59">C18</f>
        <v>221.13978569217213</v>
      </c>
      <c r="D43" s="38">
        <f t="shared" ref="D43:E43" si="60">D18</f>
        <v>-66.331500084435163</v>
      </c>
      <c r="E43" s="38">
        <f t="shared" si="60"/>
        <v>-334.07792023587615</v>
      </c>
      <c r="F43" s="38">
        <f t="shared" ref="F43" si="61">F18</f>
        <v>487.67623091567827</v>
      </c>
      <c r="G43" s="38">
        <f t="shared" ref="G43:H43" si="62">G18</f>
        <v>-60.492787220779633</v>
      </c>
      <c r="H43" s="38">
        <f t="shared" si="62"/>
        <v>-158.26670904558787</v>
      </c>
      <c r="I43" s="38">
        <f t="shared" ref="I43:J43" si="63">I18</f>
        <v>10.797637221273618</v>
      </c>
      <c r="J43" s="123">
        <f t="shared" si="63"/>
        <v>-325.95673568723373</v>
      </c>
      <c r="K43" s="37">
        <f t="shared" ref="K43:L43" si="64">K18</f>
        <v>183.99972774408724</v>
      </c>
      <c r="L43" s="38">
        <f t="shared" si="64"/>
        <v>-90.732344587337366</v>
      </c>
      <c r="M43" s="38">
        <f t="shared" ref="M43" si="65">M18</f>
        <v>-206.18113574892368</v>
      </c>
      <c r="N43" s="38">
        <v>287.36649367199334</v>
      </c>
      <c r="O43" s="39">
        <f>O18</f>
        <v>297.90155813528543</v>
      </c>
      <c r="Q43" s="37">
        <f t="shared" si="58"/>
        <v>308.40659628753912</v>
      </c>
      <c r="R43" s="37">
        <f t="shared" si="58"/>
        <v>-533.91859473232762</v>
      </c>
      <c r="S43" s="39">
        <f t="shared" si="58"/>
        <v>174.45274107981953</v>
      </c>
    </row>
    <row r="44" spans="1:19" ht="12" thickBot="1">
      <c r="A44" s="41"/>
      <c r="B44" s="42" t="s">
        <v>52</v>
      </c>
      <c r="C44" s="44">
        <f t="shared" ref="C44" si="66">SUM(C40:C43)</f>
        <v>134772.62787881805</v>
      </c>
      <c r="D44" s="44">
        <f t="shared" ref="D44:E44" si="67">SUM(D40:D43)</f>
        <v>140169.91799544095</v>
      </c>
      <c r="E44" s="44">
        <f t="shared" si="67"/>
        <v>101779.65602532281</v>
      </c>
      <c r="F44" s="44">
        <f t="shared" ref="F44" si="68">SUM(F40:F43)</f>
        <v>110550.90741513754</v>
      </c>
      <c r="G44" s="44">
        <f t="shared" ref="G44:H44" si="69">SUM(G40:G43)</f>
        <v>116626.07662456305</v>
      </c>
      <c r="H44" s="44">
        <f t="shared" si="69"/>
        <v>129604.56931245988</v>
      </c>
      <c r="I44" s="44">
        <f t="shared" ref="I44:J44" si="70">SUM(I40:I43)</f>
        <v>114234.70396853572</v>
      </c>
      <c r="J44" s="125">
        <f t="shared" si="70"/>
        <v>139181.5833793488</v>
      </c>
      <c r="K44" s="43">
        <f t="shared" ref="K44:L44" si="71">SUM(K40:K43)</f>
        <v>130827.65293907377</v>
      </c>
      <c r="L44" s="44">
        <f t="shared" si="71"/>
        <v>128213.45015422686</v>
      </c>
      <c r="M44" s="44">
        <f t="shared" ref="M44" si="72">SUM(M40:M43)</f>
        <v>119895.09465128055</v>
      </c>
      <c r="N44" s="44">
        <v>108186.20589954252</v>
      </c>
      <c r="O44" s="45">
        <f>SUM(O40:O43)</f>
        <v>105912.34223706598</v>
      </c>
      <c r="Q44" s="43">
        <f t="shared" ref="Q44:S44" si="73">SUM(Q40:Q43)</f>
        <v>487273.10931471927</v>
      </c>
      <c r="R44" s="43">
        <f t="shared" ref="R44" si="74">SUM(R40:R43)</f>
        <v>499646.93328490749</v>
      </c>
      <c r="S44" s="45">
        <f t="shared" si="73"/>
        <v>487122.40364412381</v>
      </c>
    </row>
    <row r="45" spans="1:19">
      <c r="B45" s="36" t="s">
        <v>62</v>
      </c>
      <c r="C45" s="38">
        <f t="shared" ref="C45" si="75">C20</f>
        <v>-52510.952377928123</v>
      </c>
      <c r="D45" s="38">
        <f t="shared" ref="D45:E45" si="76">D20</f>
        <v>-30656.185684888078</v>
      </c>
      <c r="E45" s="38">
        <f t="shared" si="76"/>
        <v>-16897.954132833227</v>
      </c>
      <c r="F45" s="38">
        <f t="shared" ref="F45" si="77">F20</f>
        <v>-38574.633583165676</v>
      </c>
      <c r="G45" s="38">
        <f t="shared" ref="G45:H45" si="78">G20</f>
        <v>-21290.253064009434</v>
      </c>
      <c r="H45" s="38">
        <f t="shared" si="78"/>
        <v>-26128.377191600142</v>
      </c>
      <c r="I45" s="38">
        <f t="shared" ref="I45:J45" si="79">I20</f>
        <v>-23042.544671121854</v>
      </c>
      <c r="J45" s="123">
        <f t="shared" si="79"/>
        <v>-33779.103671522578</v>
      </c>
      <c r="K45" s="37">
        <f t="shared" ref="K45:L45" si="80">K20</f>
        <v>-30521.549127333434</v>
      </c>
      <c r="L45" s="38">
        <f t="shared" si="80"/>
        <v>-33535.469783188397</v>
      </c>
      <c r="M45" s="38">
        <f t="shared" ref="M45" si="81">M20</f>
        <v>-31091.682446423263</v>
      </c>
      <c r="N45" s="38">
        <v>-23288.400862110386</v>
      </c>
      <c r="O45" s="39">
        <f>O20</f>
        <v>-20528.890687898485</v>
      </c>
      <c r="Q45" s="37">
        <f>Q20</f>
        <v>-138639.7257788151</v>
      </c>
      <c r="R45" s="37">
        <f>R20</f>
        <v>-104240.27859825396</v>
      </c>
      <c r="S45" s="39">
        <f>S20</f>
        <v>-118437.10221905552</v>
      </c>
    </row>
    <row r="46" spans="1:19" ht="12" thickBot="1">
      <c r="B46" s="42" t="s">
        <v>53</v>
      </c>
      <c r="C46" s="44">
        <f t="shared" ref="C46" si="82">C44+C45</f>
        <v>82261.67550088992</v>
      </c>
      <c r="D46" s="44">
        <f t="shared" ref="D46:E46" si="83">D44+D45</f>
        <v>109513.73231055288</v>
      </c>
      <c r="E46" s="44">
        <f t="shared" si="83"/>
        <v>84881.701892489582</v>
      </c>
      <c r="F46" s="44">
        <f t="shared" ref="F46" si="84">F44+F45</f>
        <v>71976.273831971863</v>
      </c>
      <c r="G46" s="44">
        <f t="shared" ref="G46:H46" si="85">G44+G45</f>
        <v>95335.823560553617</v>
      </c>
      <c r="H46" s="44">
        <f t="shared" si="85"/>
        <v>103476.19212085973</v>
      </c>
      <c r="I46" s="44">
        <f t="shared" ref="I46:J46" si="86">I44+I45</f>
        <v>91192.159297413862</v>
      </c>
      <c r="J46" s="125">
        <f t="shared" si="86"/>
        <v>105402.47970782622</v>
      </c>
      <c r="K46" s="43">
        <f t="shared" ref="K46:L46" si="87">K44+K45</f>
        <v>100306.10381174034</v>
      </c>
      <c r="L46" s="44">
        <f t="shared" si="87"/>
        <v>94677.980371038459</v>
      </c>
      <c r="M46" s="44">
        <f t="shared" ref="M46" si="88">M44+M45</f>
        <v>88803.41220485729</v>
      </c>
      <c r="N46" s="44">
        <v>84897.805037432132</v>
      </c>
      <c r="O46" s="45">
        <f>O44+O45</f>
        <v>85383.451549167497</v>
      </c>
      <c r="Q46" s="43">
        <f t="shared" ref="Q46:S46" si="89">Q44+Q45</f>
        <v>348633.38353590417</v>
      </c>
      <c r="R46" s="43">
        <f t="shared" ref="R46" si="90">R44+R45</f>
        <v>395406.65468665352</v>
      </c>
      <c r="S46" s="45">
        <f t="shared" si="89"/>
        <v>368685.30142506829</v>
      </c>
    </row>
    <row r="47" spans="1:19">
      <c r="B47" s="36" t="s">
        <v>45</v>
      </c>
      <c r="C47" s="38">
        <f t="shared" ref="C47:C48" si="91">C22</f>
        <v>11260.834628142245</v>
      </c>
      <c r="D47" s="38">
        <f t="shared" ref="D47:E48" si="92">D22</f>
        <v>11524.78929388088</v>
      </c>
      <c r="E47" s="38">
        <f t="shared" si="92"/>
        <v>13546.228469745412</v>
      </c>
      <c r="F47" s="38">
        <f t="shared" ref="F47:F48" si="93">F22</f>
        <v>-629.64138998708222</v>
      </c>
      <c r="G47" s="38">
        <f t="shared" ref="G47:H47" si="94">G22</f>
        <v>-2609.8506752846415</v>
      </c>
      <c r="H47" s="38">
        <f t="shared" si="94"/>
        <v>4026.2487579513363</v>
      </c>
      <c r="I47" s="38">
        <f t="shared" ref="I47:J47" si="95">I22</f>
        <v>13047.343559661633</v>
      </c>
      <c r="J47" s="123">
        <f t="shared" si="95"/>
        <v>-2037.1900506570837</v>
      </c>
      <c r="K47" s="37">
        <f t="shared" ref="K47:L47" si="96">K22</f>
        <v>17921.870107120136</v>
      </c>
      <c r="L47" s="38">
        <f t="shared" si="96"/>
        <v>22849.217537512995</v>
      </c>
      <c r="M47" s="38">
        <f t="shared" ref="M47" si="97">M22</f>
        <v>19055.045661030999</v>
      </c>
      <c r="N47" s="38">
        <v>31877.129677049183</v>
      </c>
      <c r="O47" s="39">
        <f>O22</f>
        <v>10386.195507428869</v>
      </c>
      <c r="Q47" s="37">
        <f t="shared" ref="Q47:S48" si="98">Q22</f>
        <v>35702.211001781456</v>
      </c>
      <c r="R47" s="37">
        <f t="shared" si="98"/>
        <v>12426.551591671259</v>
      </c>
      <c r="S47" s="39">
        <f t="shared" si="98"/>
        <v>91703.262982713321</v>
      </c>
    </row>
    <row r="48" spans="1:19">
      <c r="B48" s="21" t="s">
        <v>134</v>
      </c>
      <c r="C48" s="38">
        <f t="shared" si="91"/>
        <v>-11528.787520194306</v>
      </c>
      <c r="D48" s="38">
        <f t="shared" si="92"/>
        <v>-10403.33075486594</v>
      </c>
      <c r="E48" s="38">
        <f t="shared" si="92"/>
        <v>-10515.182593857207</v>
      </c>
      <c r="F48" s="38">
        <f t="shared" si="93"/>
        <v>14896.22324642364</v>
      </c>
      <c r="G48" s="38">
        <f t="shared" ref="G48:H48" si="99">G23</f>
        <v>-2360.8096766886374</v>
      </c>
      <c r="H48" s="38">
        <f t="shared" si="99"/>
        <v>-12346.112182263783</v>
      </c>
      <c r="I48" s="38">
        <f t="shared" ref="I48:J48" si="100">I23</f>
        <v>-15373.585684533493</v>
      </c>
      <c r="J48" s="123">
        <f t="shared" si="100"/>
        <v>-9878.7579250653689</v>
      </c>
      <c r="K48" s="37">
        <f t="shared" ref="K48:L48" si="101">K23</f>
        <v>-11394.377936200748</v>
      </c>
      <c r="L48" s="38">
        <f t="shared" si="101"/>
        <v>-6659.6281619828769</v>
      </c>
      <c r="M48" s="47">
        <f t="shared" ref="M48" si="102">M23</f>
        <v>-7346.0041667900914</v>
      </c>
      <c r="N48" s="47">
        <v>-17120.142651219394</v>
      </c>
      <c r="O48" s="48">
        <f>O23</f>
        <v>-4143.7638140843119</v>
      </c>
      <c r="Q48" s="46">
        <f t="shared" si="98"/>
        <v>-17551.077622493813</v>
      </c>
      <c r="R48" s="46">
        <f t="shared" si="98"/>
        <v>-39959.265468551283</v>
      </c>
      <c r="S48" s="48">
        <f t="shared" si="98"/>
        <v>-42520.15291619311</v>
      </c>
    </row>
    <row r="49" spans="2:19" ht="12" thickBot="1">
      <c r="B49" s="49" t="s">
        <v>47</v>
      </c>
      <c r="C49" s="51">
        <f>C46+C47+C48</f>
        <v>81993.722608837852</v>
      </c>
      <c r="D49" s="51">
        <f t="shared" ref="D49:G49" si="103">D46+D47+D48</f>
        <v>110635.19084956782</v>
      </c>
      <c r="E49" s="51">
        <f t="shared" si="103"/>
        <v>87912.747768377798</v>
      </c>
      <c r="F49" s="51">
        <f t="shared" si="103"/>
        <v>86242.855688408425</v>
      </c>
      <c r="G49" s="51">
        <f t="shared" si="103"/>
        <v>90365.163208580343</v>
      </c>
      <c r="H49" s="51">
        <f t="shared" ref="H49:I49" si="104">H46+H47+H48</f>
        <v>95156.328696547294</v>
      </c>
      <c r="I49" s="51">
        <f t="shared" si="104"/>
        <v>88865.917172542002</v>
      </c>
      <c r="J49" s="126">
        <f t="shared" ref="J49:K49" si="105">J46+J47+J48</f>
        <v>93486.531732103773</v>
      </c>
      <c r="K49" s="50">
        <f t="shared" si="105"/>
        <v>106833.59598265972</v>
      </c>
      <c r="L49" s="51">
        <f t="shared" ref="L49" si="106">L46+L47+L48</f>
        <v>110867.56974656858</v>
      </c>
      <c r="M49" s="51">
        <f t="shared" ref="M49" si="107">M46+M47+M48</f>
        <v>100512.45369909819</v>
      </c>
      <c r="N49" s="51">
        <v>99654.792063261935</v>
      </c>
      <c r="O49" s="52">
        <f>O46+O47+O48</f>
        <v>91625.883242512064</v>
      </c>
      <c r="Q49" s="50">
        <f>Q46+Q47+Q48</f>
        <v>366784.51691519184</v>
      </c>
      <c r="R49" s="50">
        <f>R46+R47+R48</f>
        <v>367873.94080977351</v>
      </c>
      <c r="S49" s="52">
        <f>S46+S47+S48</f>
        <v>417868.41149158846</v>
      </c>
    </row>
    <row r="50" spans="2:19">
      <c r="B50" s="21" t="s">
        <v>55</v>
      </c>
      <c r="C50" s="47">
        <f t="shared" ref="C50" si="108">C25</f>
        <v>-1150.8753600014106</v>
      </c>
      <c r="D50" s="47">
        <f t="shared" ref="D50:E50" si="109">D25</f>
        <v>-3190.4348431127246</v>
      </c>
      <c r="E50" s="47">
        <f t="shared" si="109"/>
        <v>-653.23199598419706</v>
      </c>
      <c r="F50" s="47">
        <f t="shared" ref="F50" si="110">F25</f>
        <v>-4542.4517359650217</v>
      </c>
      <c r="G50" s="47">
        <f t="shared" ref="G50:H50" si="111">G25</f>
        <v>-344.28517543589248</v>
      </c>
      <c r="H50" s="47">
        <f t="shared" si="111"/>
        <v>-371.11785828606787</v>
      </c>
      <c r="I50" s="47">
        <f t="shared" ref="I50:J50" si="112">I25</f>
        <v>-233.53661838100379</v>
      </c>
      <c r="J50" s="124">
        <f t="shared" si="112"/>
        <v>-4002.6216047415464</v>
      </c>
      <c r="K50" s="46">
        <f t="shared" ref="K50:L50" si="113">K25</f>
        <v>-71.856996150142777</v>
      </c>
      <c r="L50" s="47">
        <f t="shared" si="113"/>
        <v>-456.59125912598904</v>
      </c>
      <c r="M50" s="47">
        <f t="shared" ref="M50" si="114">M25</f>
        <v>-2575.0283880691422</v>
      </c>
      <c r="N50" s="47">
        <v>-5536.2142898941247</v>
      </c>
      <c r="O50" s="48">
        <f>O25</f>
        <v>-387.1643361760772</v>
      </c>
      <c r="Q50" s="46">
        <f>Q25</f>
        <v>-9536.993935063354</v>
      </c>
      <c r="R50" s="46">
        <f>R25</f>
        <v>-4951.5612568445104</v>
      </c>
      <c r="S50" s="48">
        <f>S25</f>
        <v>-8639.6909332393989</v>
      </c>
    </row>
    <row r="51" spans="2:19" ht="12" thickBot="1">
      <c r="B51" s="49" t="s">
        <v>48</v>
      </c>
      <c r="C51" s="51">
        <f t="shared" ref="C51" si="115">C49+C50</f>
        <v>80842.847248836435</v>
      </c>
      <c r="D51" s="51">
        <f t="shared" ref="D51:E51" si="116">D49+D50</f>
        <v>107444.75600645509</v>
      </c>
      <c r="E51" s="51">
        <f t="shared" si="116"/>
        <v>87259.515772393599</v>
      </c>
      <c r="F51" s="51">
        <f t="shared" ref="F51" si="117">F49+F50</f>
        <v>81700.403952443405</v>
      </c>
      <c r="G51" s="51">
        <f t="shared" ref="G51:H51" si="118">G49+G50</f>
        <v>90020.878033144458</v>
      </c>
      <c r="H51" s="51">
        <f t="shared" si="118"/>
        <v>94785.21083826122</v>
      </c>
      <c r="I51" s="51">
        <f t="shared" ref="I51:J51" si="119">I49+I50</f>
        <v>88632.380554161005</v>
      </c>
      <c r="J51" s="126">
        <f t="shared" si="119"/>
        <v>89483.910127362222</v>
      </c>
      <c r="K51" s="50">
        <f t="shared" ref="K51:L51" si="120">K49+K50</f>
        <v>106761.73898650958</v>
      </c>
      <c r="L51" s="51">
        <f t="shared" si="120"/>
        <v>110410.9784874426</v>
      </c>
      <c r="M51" s="51">
        <f t="shared" ref="M51" si="121">M49+M50</f>
        <v>97937.425311029045</v>
      </c>
      <c r="N51" s="51">
        <v>94118.577773367811</v>
      </c>
      <c r="O51" s="52">
        <f>O49+O50</f>
        <v>91238.718906335984</v>
      </c>
      <c r="Q51" s="50">
        <f t="shared" ref="Q51:S51" si="122">Q49+Q50</f>
        <v>357247.52298012847</v>
      </c>
      <c r="R51" s="50">
        <f t="shared" ref="R51" si="123">R49+R50</f>
        <v>362922.37955292902</v>
      </c>
      <c r="S51" s="52">
        <f t="shared" si="122"/>
        <v>409228.72055834904</v>
      </c>
    </row>
    <row r="52" spans="2:19">
      <c r="B52" s="21" t="s">
        <v>49</v>
      </c>
      <c r="C52" s="47">
        <f t="shared" ref="C52" si="124">C27</f>
        <v>-5055.8197026426105</v>
      </c>
      <c r="D52" s="47">
        <f t="shared" ref="D52:E52" si="125">D27</f>
        <v>-5140.7995603241498</v>
      </c>
      <c r="E52" s="47">
        <f t="shared" si="125"/>
        <v>-11173.102825779381</v>
      </c>
      <c r="F52" s="47">
        <f t="shared" ref="F52" si="126">F27</f>
        <v>-8235.4890734030923</v>
      </c>
      <c r="G52" s="47">
        <f t="shared" ref="G52:H52" si="127">G27</f>
        <v>-7911.3979816367582</v>
      </c>
      <c r="H52" s="47">
        <f t="shared" si="127"/>
        <v>-8199.0739818790753</v>
      </c>
      <c r="I52" s="47">
        <f t="shared" ref="I52:J52" si="128">I27</f>
        <v>-8263.204444840263</v>
      </c>
      <c r="J52" s="124">
        <f t="shared" si="128"/>
        <v>-9895.2867294938078</v>
      </c>
      <c r="K52" s="46">
        <f t="shared" ref="K52:L52" si="129">K27</f>
        <v>-12585.139441721552</v>
      </c>
      <c r="L52" s="47">
        <f t="shared" si="129"/>
        <v>-9657.9598306520893</v>
      </c>
      <c r="M52" s="47">
        <f t="shared" ref="M52" si="130">M27</f>
        <v>-10181.159128436335</v>
      </c>
      <c r="N52" s="47">
        <v>-10536.868596099823</v>
      </c>
      <c r="O52" s="48">
        <f>O27</f>
        <v>-10311.03646208381</v>
      </c>
      <c r="Q52" s="46">
        <f t="shared" ref="Q52:S53" si="131">Q27</f>
        <v>-29605.211162149233</v>
      </c>
      <c r="R52" s="46">
        <f t="shared" si="131"/>
        <v>-34268.963137849903</v>
      </c>
      <c r="S52" s="48">
        <f t="shared" si="131"/>
        <v>-42961.126996909799</v>
      </c>
    </row>
    <row r="53" spans="2:19">
      <c r="B53" s="21" t="s">
        <v>50</v>
      </c>
      <c r="C53" s="47">
        <f t="shared" ref="C53" si="132">C28</f>
        <v>0</v>
      </c>
      <c r="D53" s="47">
        <f t="shared" ref="D53:E53" si="133">D28</f>
        <v>0</v>
      </c>
      <c r="E53" s="47">
        <f t="shared" si="133"/>
        <v>0</v>
      </c>
      <c r="F53" s="47">
        <f t="shared" ref="F53" si="134">F28</f>
        <v>0</v>
      </c>
      <c r="G53" s="47">
        <f t="shared" ref="G53:H53" si="135">G28</f>
        <v>0</v>
      </c>
      <c r="H53" s="47">
        <f t="shared" si="135"/>
        <v>0</v>
      </c>
      <c r="I53" s="47">
        <f t="shared" ref="I53:J53" si="136">I28</f>
        <v>0</v>
      </c>
      <c r="J53" s="124">
        <f t="shared" si="136"/>
        <v>0</v>
      </c>
      <c r="K53" s="46">
        <f t="shared" ref="K53:L53" si="137">K28</f>
        <v>0</v>
      </c>
      <c r="L53" s="47">
        <f t="shared" si="137"/>
        <v>0</v>
      </c>
      <c r="M53" s="47">
        <f t="shared" ref="M53" si="138">M28</f>
        <v>0</v>
      </c>
      <c r="N53" s="47">
        <v>0</v>
      </c>
      <c r="O53" s="48">
        <f>O28</f>
        <v>0</v>
      </c>
      <c r="Q53" s="46">
        <f t="shared" si="131"/>
        <v>0</v>
      </c>
      <c r="R53" s="46">
        <f t="shared" si="131"/>
        <v>0</v>
      </c>
      <c r="S53" s="48">
        <f t="shared" si="131"/>
        <v>0</v>
      </c>
    </row>
    <row r="54" spans="2:19">
      <c r="B54" s="21" t="s">
        <v>112</v>
      </c>
      <c r="C54" s="47">
        <f t="shared" ref="C54" si="139">C29</f>
        <v>0</v>
      </c>
      <c r="D54" s="47">
        <f t="shared" ref="D54:E54" si="140">D29</f>
        <v>0</v>
      </c>
      <c r="E54" s="47">
        <f t="shared" si="140"/>
        <v>0</v>
      </c>
      <c r="F54" s="47">
        <f t="shared" ref="F54" si="141">F29</f>
        <v>0</v>
      </c>
      <c r="G54" s="47">
        <f t="shared" ref="G54:H54" si="142">G29</f>
        <v>120.72372195117499</v>
      </c>
      <c r="H54" s="47">
        <f t="shared" si="142"/>
        <v>0.12072372195117499</v>
      </c>
      <c r="I54" s="47">
        <f t="shared" ref="I54:J54" si="143">I29</f>
        <v>0</v>
      </c>
      <c r="J54" s="124">
        <f t="shared" si="143"/>
        <v>0</v>
      </c>
      <c r="K54" s="46">
        <f t="shared" ref="K54:L55" si="144">K29</f>
        <v>0</v>
      </c>
      <c r="L54" s="47">
        <f t="shared" si="144"/>
        <v>0</v>
      </c>
      <c r="M54" s="47">
        <f t="shared" ref="M54" si="145">M29</f>
        <v>0</v>
      </c>
      <c r="N54" s="47">
        <v>0</v>
      </c>
      <c r="O54" s="48">
        <f>O29</f>
        <v>0</v>
      </c>
      <c r="Q54" s="46">
        <f>+Q29</f>
        <v>0</v>
      </c>
      <c r="R54" s="46">
        <f>+R29</f>
        <v>0</v>
      </c>
      <c r="S54" s="48">
        <f>+S29</f>
        <v>0</v>
      </c>
    </row>
    <row r="55" spans="2:19">
      <c r="B55" s="21" t="s">
        <v>56</v>
      </c>
      <c r="C55" s="47">
        <f>C30</f>
        <v>-23500.102077306801</v>
      </c>
      <c r="D55" s="47">
        <f t="shared" ref="D55:J55" si="146">D30</f>
        <v>-19740.319971117737</v>
      </c>
      <c r="E55" s="47">
        <f t="shared" si="146"/>
        <v>-24926.245106141832</v>
      </c>
      <c r="F55" s="47">
        <f t="shared" si="146"/>
        <v>-18756.169525946869</v>
      </c>
      <c r="G55" s="47">
        <f t="shared" si="146"/>
        <v>-21049.722187457581</v>
      </c>
      <c r="H55" s="47">
        <f t="shared" si="146"/>
        <v>-18989.154958803698</v>
      </c>
      <c r="I55" s="47">
        <f t="shared" si="146"/>
        <v>-19477.305044141172</v>
      </c>
      <c r="J55" s="124">
        <f t="shared" si="146"/>
        <v>-28637.736968811019</v>
      </c>
      <c r="K55" s="46">
        <f t="shared" si="144"/>
        <v>-25655.127959752841</v>
      </c>
      <c r="L55" s="47">
        <f t="shared" si="144"/>
        <v>-26980.140623806146</v>
      </c>
      <c r="M55" s="47">
        <f t="shared" ref="M55" si="147">M30</f>
        <v>-22367.242362938217</v>
      </c>
      <c r="N55" s="47">
        <v>-30229.509492125813</v>
      </c>
      <c r="O55" s="48">
        <f>O30</f>
        <v>-18629.959737437868</v>
      </c>
      <c r="Q55" s="46">
        <f t="shared" ref="Q55:S56" si="148">Q30</f>
        <v>-86922.836680513239</v>
      </c>
      <c r="R55" s="46">
        <f t="shared" si="148"/>
        <v>-88033.1954372623</v>
      </c>
      <c r="S55" s="48">
        <f t="shared" si="148"/>
        <v>-105232.02043862302</v>
      </c>
    </row>
    <row r="56" spans="2:19">
      <c r="B56" s="21" t="s">
        <v>28</v>
      </c>
      <c r="C56" s="47">
        <f t="shared" ref="C56" si="149">C31</f>
        <v>3.8530582451854998</v>
      </c>
      <c r="D56" s="47">
        <f t="shared" ref="D56:E56" si="150">D31</f>
        <v>-27.259923573322698</v>
      </c>
      <c r="E56" s="47">
        <f t="shared" si="150"/>
        <v>-158.58559544482381</v>
      </c>
      <c r="F56" s="47">
        <f t="shared" ref="F56" si="151">F31</f>
        <v>-90.722663423038966</v>
      </c>
      <c r="G56" s="47">
        <f t="shared" ref="G56:H56" si="152">G31</f>
        <v>-6.1830112025653596</v>
      </c>
      <c r="H56" s="47">
        <f t="shared" si="152"/>
        <v>62.382255608531963</v>
      </c>
      <c r="I56" s="47">
        <f t="shared" ref="I56:J56" si="153">I31</f>
        <v>-17.830897501006007</v>
      </c>
      <c r="J56" s="124">
        <f t="shared" si="153"/>
        <v>-158.7458935074896</v>
      </c>
      <c r="K56" s="46">
        <f t="shared" ref="K56:L56" si="154">K31</f>
        <v>-85.276837522288801</v>
      </c>
      <c r="L56" s="47">
        <f t="shared" si="154"/>
        <v>44.778530441997397</v>
      </c>
      <c r="M56" s="47">
        <f t="shared" ref="M56" si="155">M31</f>
        <v>40.696247320979509</v>
      </c>
      <c r="N56" s="47">
        <v>31.016916309028794</v>
      </c>
      <c r="O56" s="48">
        <f>O31</f>
        <v>-180.25909425249398</v>
      </c>
      <c r="Q56" s="46">
        <f t="shared" si="148"/>
        <v>-272.71512419599998</v>
      </c>
      <c r="R56" s="46">
        <f t="shared" si="148"/>
        <v>-120.37754660252899</v>
      </c>
      <c r="S56" s="48">
        <f t="shared" si="148"/>
        <v>31.214856549716899</v>
      </c>
    </row>
    <row r="57" spans="2:19" ht="12" thickBot="1">
      <c r="B57" s="49" t="s">
        <v>57</v>
      </c>
      <c r="C57" s="51">
        <f t="shared" ref="C57" si="156">SUM(C51:C56)</f>
        <v>52290.778527132214</v>
      </c>
      <c r="D57" s="51">
        <f t="shared" ref="D57:E57" si="157">SUM(D51:D56)</f>
        <v>82536.376551439898</v>
      </c>
      <c r="E57" s="51">
        <f t="shared" si="157"/>
        <v>51001.582245027559</v>
      </c>
      <c r="F57" s="51">
        <f t="shared" ref="F57" si="158">SUM(F51:F56)</f>
        <v>54618.022689670404</v>
      </c>
      <c r="G57" s="51">
        <f t="shared" ref="G57:H57" si="159">SUM(G51:G56)</f>
        <v>61174.298574798726</v>
      </c>
      <c r="H57" s="51">
        <f t="shared" si="159"/>
        <v>67659.484876908929</v>
      </c>
      <c r="I57" s="51">
        <f t="shared" ref="I57:J57" si="160">SUM(I51:I56)</f>
        <v>60874.040167678562</v>
      </c>
      <c r="J57" s="126">
        <f t="shared" si="160"/>
        <v>50792.140535549908</v>
      </c>
      <c r="K57" s="50">
        <f t="shared" ref="K57:L57" si="161">SUM(K51:K56)</f>
        <v>68436.194747512884</v>
      </c>
      <c r="L57" s="51">
        <f t="shared" si="161"/>
        <v>73817.656563426353</v>
      </c>
      <c r="M57" s="51">
        <f t="shared" ref="M57" si="162">SUM(M51:M56)</f>
        <v>65429.720066975467</v>
      </c>
      <c r="N57" s="51">
        <v>53383.216601451204</v>
      </c>
      <c r="O57" s="52">
        <f>SUM(O51:O56)</f>
        <v>62117.46361256182</v>
      </c>
      <c r="Q57" s="50">
        <f t="shared" ref="Q57:S57" si="163">SUM(Q51:Q56)</f>
        <v>240446.76001327005</v>
      </c>
      <c r="R57" s="50">
        <f t="shared" ref="R57" si="164">SUM(R51:R56)</f>
        <v>240499.84343121431</v>
      </c>
      <c r="S57" s="52">
        <f t="shared" si="163"/>
        <v>261066.78797936594</v>
      </c>
    </row>
    <row r="59" spans="2:19" s="56" customFormat="1">
      <c r="C59" s="57"/>
      <c r="D59" s="57"/>
      <c r="E59" s="57"/>
      <c r="F59" s="57"/>
      <c r="G59" s="57"/>
      <c r="H59" s="57"/>
      <c r="I59" s="57"/>
      <c r="J59" s="57"/>
      <c r="K59" s="57"/>
      <c r="L59" s="57"/>
      <c r="M59" s="57"/>
      <c r="N59" s="57"/>
      <c r="O59" s="57"/>
    </row>
    <row r="62" spans="2:19">
      <c r="C62" s="17"/>
      <c r="D62" s="17"/>
      <c r="E62" s="17"/>
      <c r="F62" s="17"/>
      <c r="G62" s="17"/>
      <c r="H62" s="17"/>
      <c r="I62" s="17"/>
      <c r="J62" s="17"/>
      <c r="K62" s="17"/>
      <c r="L62" s="17"/>
      <c r="M62" s="17"/>
      <c r="N62" s="17"/>
      <c r="O62" s="17"/>
    </row>
    <row r="63" spans="2:19">
      <c r="C63" s="17"/>
      <c r="D63" s="17"/>
      <c r="E63" s="17"/>
      <c r="F63" s="17"/>
      <c r="G63" s="17"/>
      <c r="H63" s="17"/>
      <c r="I63" s="17"/>
      <c r="J63" s="17"/>
      <c r="K63" s="17"/>
      <c r="L63" s="17"/>
      <c r="M63" s="17"/>
      <c r="N63" s="17"/>
      <c r="O63" s="17"/>
    </row>
    <row r="64" spans="2:19">
      <c r="C64" s="17"/>
      <c r="D64" s="17"/>
      <c r="E64" s="17"/>
      <c r="F64" s="17"/>
      <c r="G64" s="17"/>
      <c r="H64" s="17"/>
      <c r="I64" s="17"/>
      <c r="J64" s="17"/>
      <c r="K64" s="17"/>
      <c r="L64" s="17"/>
      <c r="M64" s="17"/>
      <c r="N64" s="17"/>
      <c r="O64" s="17"/>
    </row>
    <row r="65" spans="3:15">
      <c r="C65" s="17"/>
      <c r="D65" s="17"/>
      <c r="E65" s="17"/>
      <c r="F65" s="17"/>
      <c r="G65" s="17"/>
      <c r="H65" s="17"/>
      <c r="I65" s="17"/>
      <c r="J65" s="17"/>
      <c r="K65" s="17"/>
      <c r="L65" s="17"/>
      <c r="M65" s="17"/>
      <c r="N65" s="17"/>
      <c r="O65" s="17"/>
    </row>
    <row r="66" spans="3:15">
      <c r="C66" s="17"/>
      <c r="D66" s="17"/>
      <c r="E66" s="17"/>
      <c r="F66" s="17"/>
      <c r="G66" s="17"/>
      <c r="H66" s="17"/>
      <c r="I66" s="17"/>
      <c r="J66" s="17"/>
      <c r="K66" s="17"/>
      <c r="L66" s="17"/>
      <c r="M66" s="17"/>
      <c r="N66" s="17"/>
      <c r="O66" s="17"/>
    </row>
    <row r="67" spans="3:15">
      <c r="C67" s="17"/>
      <c r="D67" s="17"/>
      <c r="E67" s="17"/>
      <c r="F67" s="17"/>
      <c r="G67" s="17"/>
      <c r="H67" s="17"/>
      <c r="I67" s="17"/>
      <c r="J67" s="17"/>
      <c r="K67" s="17"/>
      <c r="L67" s="17"/>
      <c r="M67" s="17"/>
      <c r="N67" s="17"/>
      <c r="O67" s="17"/>
    </row>
    <row r="68" spans="3:15">
      <c r="C68" s="17"/>
      <c r="D68" s="17"/>
      <c r="E68" s="17"/>
      <c r="F68" s="17"/>
      <c r="G68" s="17"/>
      <c r="H68" s="17"/>
      <c r="I68" s="17"/>
      <c r="J68" s="17"/>
      <c r="K68" s="17"/>
      <c r="L68" s="17"/>
      <c r="M68" s="17"/>
      <c r="N68" s="17"/>
      <c r="O68" s="17"/>
    </row>
    <row r="69" spans="3:15">
      <c r="C69" s="17"/>
      <c r="D69" s="17"/>
      <c r="E69" s="17"/>
      <c r="F69" s="17"/>
      <c r="G69" s="17"/>
      <c r="H69" s="17"/>
      <c r="I69" s="17"/>
      <c r="J69" s="17"/>
      <c r="K69" s="17"/>
      <c r="L69" s="17"/>
      <c r="M69" s="17"/>
      <c r="N69" s="17"/>
      <c r="O69" s="17"/>
    </row>
    <row r="70" spans="3:15">
      <c r="C70" s="17"/>
      <c r="D70" s="17"/>
      <c r="E70" s="17"/>
      <c r="F70" s="17"/>
      <c r="G70" s="17"/>
      <c r="H70" s="17"/>
      <c r="I70" s="17"/>
      <c r="J70" s="17"/>
      <c r="K70" s="17"/>
      <c r="L70" s="17"/>
      <c r="M70" s="17"/>
      <c r="N70" s="17"/>
      <c r="O70" s="17"/>
    </row>
    <row r="71" spans="3:15">
      <c r="C71" s="17"/>
      <c r="D71" s="17"/>
      <c r="E71" s="17"/>
      <c r="F71" s="17"/>
      <c r="G71" s="17"/>
      <c r="H71" s="17"/>
      <c r="I71" s="17"/>
      <c r="J71" s="17"/>
      <c r="K71" s="17"/>
      <c r="L71" s="17"/>
      <c r="M71" s="17"/>
      <c r="N71" s="17"/>
      <c r="O71" s="17"/>
    </row>
    <row r="72" spans="3:15">
      <c r="C72" s="17"/>
      <c r="D72" s="17"/>
      <c r="E72" s="17"/>
      <c r="F72" s="17"/>
      <c r="G72" s="17"/>
      <c r="H72" s="17"/>
      <c r="I72" s="17"/>
      <c r="J72" s="17"/>
      <c r="K72" s="17"/>
      <c r="L72" s="17"/>
      <c r="M72" s="17"/>
      <c r="N72" s="17"/>
      <c r="O72" s="17"/>
    </row>
    <row r="73" spans="3:15">
      <c r="C73" s="17"/>
      <c r="D73" s="17"/>
      <c r="E73" s="17"/>
      <c r="F73" s="17"/>
      <c r="G73" s="17"/>
      <c r="H73" s="17"/>
      <c r="I73" s="17"/>
      <c r="J73" s="17"/>
      <c r="K73" s="17"/>
      <c r="L73" s="17"/>
      <c r="M73" s="17"/>
      <c r="N73" s="17"/>
      <c r="O73" s="17"/>
    </row>
    <row r="74" spans="3:15">
      <c r="C74" s="17"/>
      <c r="D74" s="17"/>
      <c r="E74" s="17"/>
      <c r="F74" s="17"/>
      <c r="G74" s="17"/>
      <c r="H74" s="17"/>
      <c r="I74" s="17"/>
      <c r="J74" s="17"/>
      <c r="K74" s="17"/>
      <c r="L74" s="17"/>
      <c r="M74" s="17"/>
      <c r="N74" s="17"/>
      <c r="O74" s="17"/>
    </row>
    <row r="75" spans="3:15">
      <c r="C75" s="17"/>
      <c r="D75" s="17"/>
      <c r="E75" s="17"/>
      <c r="F75" s="17"/>
      <c r="G75" s="17"/>
      <c r="H75" s="17"/>
      <c r="I75" s="17"/>
      <c r="J75" s="17"/>
      <c r="K75" s="17"/>
      <c r="L75" s="17"/>
      <c r="M75" s="17"/>
      <c r="N75" s="17"/>
      <c r="O75" s="17"/>
    </row>
    <row r="76" spans="3:15">
      <c r="C76" s="17"/>
      <c r="D76" s="17"/>
      <c r="E76" s="17"/>
      <c r="F76" s="17"/>
      <c r="G76" s="17"/>
      <c r="H76" s="17"/>
      <c r="I76" s="17"/>
      <c r="J76" s="17"/>
      <c r="K76" s="17"/>
      <c r="L76" s="17"/>
      <c r="M76" s="17"/>
      <c r="N76" s="17"/>
      <c r="O76" s="17"/>
    </row>
    <row r="77" spans="3:15">
      <c r="C77" s="17"/>
      <c r="D77" s="17"/>
      <c r="E77" s="17"/>
      <c r="F77" s="17"/>
      <c r="G77" s="17"/>
      <c r="H77" s="17"/>
      <c r="I77" s="17"/>
      <c r="J77" s="17"/>
      <c r="K77" s="17"/>
      <c r="L77" s="17"/>
      <c r="M77" s="17"/>
      <c r="N77" s="17"/>
      <c r="O77" s="17"/>
    </row>
    <row r="78" spans="3:15">
      <c r="C78" s="17"/>
      <c r="D78" s="17"/>
      <c r="E78" s="17"/>
      <c r="F78" s="17"/>
      <c r="G78" s="17"/>
      <c r="H78" s="17"/>
      <c r="I78" s="17"/>
      <c r="J78" s="17"/>
      <c r="K78" s="17"/>
      <c r="L78" s="17"/>
      <c r="M78" s="17"/>
      <c r="N78" s="17"/>
      <c r="O78" s="17"/>
    </row>
    <row r="79" spans="3:15">
      <c r="C79" s="17"/>
      <c r="D79" s="17"/>
      <c r="E79" s="17"/>
      <c r="F79" s="17"/>
      <c r="G79" s="17"/>
      <c r="H79" s="17"/>
      <c r="I79" s="17"/>
      <c r="J79" s="17"/>
      <c r="K79" s="17"/>
      <c r="L79" s="17"/>
      <c r="M79" s="17"/>
      <c r="N79" s="17"/>
      <c r="O79" s="17"/>
    </row>
    <row r="80" spans="3:15">
      <c r="C80" s="17"/>
      <c r="D80" s="17"/>
      <c r="E80" s="17"/>
      <c r="F80" s="17"/>
      <c r="G80" s="17"/>
      <c r="H80" s="17"/>
      <c r="I80" s="17"/>
      <c r="J80" s="17"/>
      <c r="K80" s="17"/>
      <c r="L80" s="17"/>
      <c r="M80" s="17"/>
      <c r="N80" s="17"/>
      <c r="O80" s="17"/>
    </row>
    <row r="81" spans="3:15">
      <c r="C81" s="17"/>
      <c r="D81" s="17"/>
      <c r="E81" s="17"/>
      <c r="F81" s="17"/>
      <c r="G81" s="17"/>
      <c r="H81" s="17"/>
      <c r="I81" s="17"/>
      <c r="J81" s="17"/>
      <c r="K81" s="17"/>
      <c r="L81" s="17"/>
      <c r="M81" s="17"/>
      <c r="N81" s="17"/>
      <c r="O81" s="17"/>
    </row>
    <row r="82" spans="3:15">
      <c r="C82" s="17"/>
      <c r="D82" s="17"/>
      <c r="E82" s="17"/>
      <c r="F82" s="17"/>
      <c r="G82" s="17"/>
      <c r="H82" s="17"/>
      <c r="I82" s="17"/>
      <c r="J82" s="17"/>
      <c r="K82" s="17"/>
      <c r="L82" s="17"/>
      <c r="M82" s="17"/>
      <c r="N82" s="17"/>
      <c r="O82" s="17"/>
    </row>
    <row r="83" spans="3:15">
      <c r="C83" s="17"/>
      <c r="D83" s="17"/>
      <c r="E83" s="17"/>
      <c r="F83" s="17"/>
      <c r="G83" s="17"/>
      <c r="H83" s="17"/>
      <c r="I83" s="17"/>
      <c r="J83" s="17"/>
      <c r="K83" s="17"/>
      <c r="L83" s="17"/>
      <c r="M83" s="17"/>
      <c r="N83" s="17"/>
      <c r="O83" s="17"/>
    </row>
  </sheetData>
  <mergeCells count="6">
    <mergeCell ref="C2:F2"/>
    <mergeCell ref="C36:F36"/>
    <mergeCell ref="G2:O2"/>
    <mergeCell ref="G36:O36"/>
    <mergeCell ref="R2:S2"/>
    <mergeCell ref="R36:S36"/>
  </mergeCells>
  <phoneticPr fontId="85" type="noConversion"/>
  <conditionalFormatting sqref="O4:O32">
    <cfRule type="containsBlanks" dxfId="12" priority="1">
      <formula>LEN(TRIM(O4))=0</formula>
    </cfRule>
  </conditionalFormatting>
  <conditionalFormatting sqref="O38:O57">
    <cfRule type="containsBlanks" dxfId="11" priority="18">
      <formula>LEN(TRIM(O38))=0</formula>
    </cfRule>
  </conditionalFormatting>
  <conditionalFormatting sqref="Q4:S32">
    <cfRule type="containsBlanks" dxfId="10" priority="35">
      <formula>LEN(TRIM(Q4))=0</formula>
    </cfRule>
  </conditionalFormatting>
  <conditionalFormatting sqref="Q38:S57">
    <cfRule type="containsBlanks" dxfId="9" priority="39">
      <formula>LEN(TRIM(Q38))=0</formula>
    </cfRule>
  </conditionalFormatting>
  <pageMargins left="0.7" right="0.7" top="0.75" bottom="0.75" header="0.3" footer="0.3"/>
  <pageSetup paperSize="8" scale="70" orientation="landscape" r:id="rId1"/>
  <customProperties>
    <customPr name="EpmWorksheetKeyString_GUID" r:id="rId2"/>
    <customPr name="layoutContexts" r:id="rId3"/>
    <customPr name="pages" r:id="rId4"/>
    <customPr name="SaveUndoMode" r:id="rId5"/>
    <customPr name="screen" r:id="rId6"/>
  </customProperties>
  <ignoredErrors>
    <ignoredError sqref="T49:T57 C59:C61 P59:P140 D57:E58 C8:F9 C30:F35 C37:F38 C27:F27 C25:F25 T38:T47 P37:Q38 P36 C18:F21 C17:G17 C24:H24 C22:G23 G8 G18 G21:H21 G20 C11:F13 P43:Q43 P41:P42 H15:I18 H11:I13 I14 C84:C140 C40:F41 P40:Q40 P39 C43:F43 T58:T84 P23 S8:T9 Q27 P30:Q35 P14:P21 T24:T32 T33:T37 J24:L24 H8:L9 J32:L34 J26:L26 J25:K25 J10:K18 J22:K23 G19:L19 S24 J21:L21 J20:K20 J27:K31 P8:Q13 Q14:Q25 S16:T17 T10 T11 T12 T13 T14 T15 S19:T19 T18 S21:T21 T20 T23 T22 S26 S28:S29 S32:S34 T85:T140" formulaRange="1"/>
    <ignoredError sqref="C57 P57:P58 C26:F26 C28:F29 C47:F47 P44:Q47 D54:E54 C50:F52 P50:Q52 C53:E53 P53:P56 C54 C44:E46 F44:F46 C56 D56:E56 P24 P22 Q28:Q29 Q26 P25:P29" formula="1" formulaRange="1"/>
    <ignoredError sqref="P49:Q49 F53:H54 Q53:Q54 G50:H52 G44:H46 C49:H49 I44:I54 S44:S54 I56:I58 Q56 S56:S58 F56:H56 K44:K51 J56:J58 J44:J54 J55:L55 K52:L54 K56:L58 L44:L5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7"/>
  <sheetViews>
    <sheetView showGridLines="0" zoomScaleNormal="100" workbookViewId="0">
      <pane xSplit="3" ySplit="3" topLeftCell="I4" activePane="bottomRight" state="frozen"/>
      <selection activeCell="B16" sqref="B16"/>
      <selection pane="topRight" activeCell="B16" sqref="B16"/>
      <selection pane="bottomLeft" activeCell="B16" sqref="B16"/>
      <selection pane="bottomRight" activeCell="P6" sqref="P6"/>
    </sheetView>
  </sheetViews>
  <sheetFormatPr baseColWidth="10" defaultColWidth="11.453125" defaultRowHeight="11.5"/>
  <cols>
    <col min="1" max="1" width="3" style="2" customWidth="1"/>
    <col min="2" max="2" width="62.7265625" style="2" customWidth="1"/>
    <col min="3" max="3" width="3.7265625" style="59" bestFit="1" customWidth="1"/>
    <col min="4" max="16" width="9.54296875" style="2" customWidth="1"/>
    <col min="17" max="17" width="3.26953125" style="2" customWidth="1"/>
    <col min="18" max="18" width="17.54296875" style="2" bestFit="1" customWidth="1"/>
    <col min="19" max="19" width="17.54296875" style="2" customWidth="1"/>
    <col min="20" max="20" width="16.26953125" style="2" customWidth="1"/>
    <col min="21" max="21" width="3.26953125" style="2" customWidth="1"/>
    <col min="22" max="22" width="11.453125" style="2"/>
    <col min="23" max="23" width="18" style="2" bestFit="1" customWidth="1"/>
    <col min="24" max="16384" width="11.453125" style="2"/>
  </cols>
  <sheetData>
    <row r="1" spans="1:20" ht="12" thickBot="1">
      <c r="A1" s="14"/>
      <c r="B1" s="1" t="s">
        <v>130</v>
      </c>
      <c r="C1" s="58"/>
    </row>
    <row r="2" spans="1:20" ht="15.75" customHeight="1" thickBot="1">
      <c r="A2" s="14"/>
      <c r="D2" s="136" t="s">
        <v>152</v>
      </c>
      <c r="E2" s="137"/>
      <c r="F2" s="137"/>
      <c r="G2" s="138"/>
      <c r="H2" s="136" t="s">
        <v>126</v>
      </c>
      <c r="I2" s="137"/>
      <c r="J2" s="137"/>
      <c r="K2" s="137"/>
      <c r="L2" s="137"/>
      <c r="M2" s="137"/>
      <c r="N2" s="137"/>
      <c r="O2" s="137"/>
      <c r="P2" s="138"/>
      <c r="R2" s="111" t="s">
        <v>152</v>
      </c>
      <c r="S2" s="136" t="s">
        <v>126</v>
      </c>
      <c r="T2" s="138"/>
    </row>
    <row r="3" spans="1:20">
      <c r="A3" s="14"/>
      <c r="B3" s="3" t="s">
        <v>51</v>
      </c>
      <c r="C3" s="60"/>
      <c r="D3" s="25" t="s">
        <v>121</v>
      </c>
      <c r="E3" s="25" t="s">
        <v>122</v>
      </c>
      <c r="F3" s="25" t="s">
        <v>123</v>
      </c>
      <c r="G3" s="25" t="s">
        <v>125</v>
      </c>
      <c r="H3" s="25" t="s">
        <v>133</v>
      </c>
      <c r="I3" s="25" t="s">
        <v>141</v>
      </c>
      <c r="J3" s="25" t="s">
        <v>147</v>
      </c>
      <c r="K3" s="25" t="s">
        <v>149</v>
      </c>
      <c r="L3" s="25" t="s">
        <v>153</v>
      </c>
      <c r="M3" s="25" t="s">
        <v>154</v>
      </c>
      <c r="N3" s="25" t="s">
        <v>156</v>
      </c>
      <c r="O3" s="25" t="s">
        <v>158</v>
      </c>
      <c r="P3" s="5" t="s">
        <v>161</v>
      </c>
      <c r="R3" s="25" t="s">
        <v>124</v>
      </c>
      <c r="S3" s="25" t="s">
        <v>150</v>
      </c>
      <c r="T3" s="25" t="s">
        <v>157</v>
      </c>
    </row>
    <row r="4" spans="1:20">
      <c r="A4" s="14"/>
      <c r="B4" s="34" t="str">
        <f>+'P&amp;L - Analytic view'!B38</f>
        <v>Insurance revenue</v>
      </c>
      <c r="C4" s="61" t="s">
        <v>73</v>
      </c>
      <c r="D4" s="16">
        <v>359166.60588334122</v>
      </c>
      <c r="E4" s="16">
        <v>373989.74925042252</v>
      </c>
      <c r="F4" s="16">
        <v>403465.54072534782</v>
      </c>
      <c r="G4" s="16">
        <v>379040.774134523</v>
      </c>
      <c r="H4" s="16">
        <f>+'P&amp;L - Analytic view'!G4</f>
        <v>395345.21631744469</v>
      </c>
      <c r="I4" s="16">
        <f>+'P&amp;L - Analytic view'!H4</f>
        <v>407767.34418121539</v>
      </c>
      <c r="J4" s="16">
        <f>+'P&amp;L - Analytic view'!I4</f>
        <v>384698.70207237999</v>
      </c>
      <c r="K4" s="114">
        <f>+'P&amp;L - Analytic view'!J4</f>
        <v>371251.6891046958</v>
      </c>
      <c r="L4" s="15">
        <f>+'P&amp;L - Analytic view'!K4</f>
        <v>378649.32108143903</v>
      </c>
      <c r="M4" s="16">
        <f>+'P&amp;L - Analytic view'!L4</f>
        <v>375635.19918187906</v>
      </c>
      <c r="N4" s="16">
        <v>375889.24774301966</v>
      </c>
      <c r="O4" s="16">
        <v>382749.15688196803</v>
      </c>
      <c r="P4" s="13">
        <f>'P&amp;L - Analytic view'!O4</f>
        <v>382906.53837390279</v>
      </c>
      <c r="R4" s="15">
        <v>1515662.6699936346</v>
      </c>
      <c r="S4" s="15">
        <v>1559062.9516757359</v>
      </c>
      <c r="T4" s="13">
        <f>+'P&amp;L - Analytic view'!S4</f>
        <v>1512922.9248883058</v>
      </c>
    </row>
    <row r="5" spans="1:20">
      <c r="A5" s="14"/>
      <c r="B5" s="2" t="s">
        <v>63</v>
      </c>
      <c r="C5" s="62"/>
      <c r="D5" s="47">
        <v>-97918.649969820864</v>
      </c>
      <c r="E5" s="47">
        <v>-103788.79543839814</v>
      </c>
      <c r="F5" s="47">
        <v>-103632.47373217467</v>
      </c>
      <c r="G5" s="47">
        <v>-103472.52596259367</v>
      </c>
      <c r="H5" s="47">
        <v>-107789.43067310548</v>
      </c>
      <c r="I5" s="47">
        <v>-109953.28229595123</v>
      </c>
      <c r="J5" s="47">
        <v>-105883.62655460744</v>
      </c>
      <c r="K5" s="124">
        <v>-100388.34049740864</v>
      </c>
      <c r="L5" s="46">
        <v>-101419.70285175898</v>
      </c>
      <c r="M5" s="47">
        <v>-107745.38567599459</v>
      </c>
      <c r="N5" s="47">
        <v>-104677.96267233192</v>
      </c>
      <c r="O5" s="47">
        <v>-103333.29224086209</v>
      </c>
      <c r="P5" s="48">
        <f>P6-P4</f>
        <v>-104068.12424195767</v>
      </c>
      <c r="R5" s="46">
        <v>-408812.44510298735</v>
      </c>
      <c r="S5" s="46">
        <v>-424014.6800210728</v>
      </c>
      <c r="T5" s="48">
        <f>+'[2]Cumulé gestion'!$DP$38</f>
        <v>-417176.34344094759</v>
      </c>
    </row>
    <row r="6" spans="1:20" ht="12" thickBot="1">
      <c r="A6" s="14"/>
      <c r="B6" s="10" t="s">
        <v>64</v>
      </c>
      <c r="C6" s="63" t="s">
        <v>74</v>
      </c>
      <c r="D6" s="12">
        <f t="shared" ref="D6:F6" si="0">D4+D5</f>
        <v>261247.95591352036</v>
      </c>
      <c r="E6" s="12">
        <f t="shared" si="0"/>
        <v>270200.95381202438</v>
      </c>
      <c r="F6" s="12">
        <f t="shared" si="0"/>
        <v>299833.06699317315</v>
      </c>
      <c r="G6" s="12">
        <f t="shared" ref="G6" si="1">G4+G5</f>
        <v>275568.24817192933</v>
      </c>
      <c r="H6" s="12">
        <f>+H5+H4</f>
        <v>287555.78564433922</v>
      </c>
      <c r="I6" s="12">
        <f t="shared" ref="I6:M6" si="2">+I4+I5</f>
        <v>297814.06188526418</v>
      </c>
      <c r="J6" s="12">
        <f t="shared" si="2"/>
        <v>278815.07551777258</v>
      </c>
      <c r="K6" s="122">
        <f t="shared" si="2"/>
        <v>270863.34860728716</v>
      </c>
      <c r="L6" s="11">
        <f t="shared" si="2"/>
        <v>277229.61822968005</v>
      </c>
      <c r="M6" s="12">
        <f t="shared" si="2"/>
        <v>267889.81350588449</v>
      </c>
      <c r="N6" s="12">
        <v>271211.28507068777</v>
      </c>
      <c r="O6" s="12">
        <v>279415.86464110593</v>
      </c>
      <c r="P6" s="19">
        <f>[3]Reinsurance!$D$7*1000</f>
        <v>278838.41413194512</v>
      </c>
      <c r="R6" s="11">
        <f>R4+R5</f>
        <v>1106850.2248906472</v>
      </c>
      <c r="S6" s="11">
        <v>1135048.2716546631</v>
      </c>
      <c r="T6" s="19">
        <f>T4+T5</f>
        <v>1095746.5814473582</v>
      </c>
    </row>
    <row r="7" spans="1:20" ht="12">
      <c r="A7" s="14"/>
      <c r="B7" s="53"/>
      <c r="C7" s="64"/>
      <c r="D7" s="65"/>
      <c r="E7" s="65"/>
      <c r="F7" s="65"/>
      <c r="G7" s="65"/>
      <c r="H7" s="65"/>
      <c r="I7" s="65"/>
      <c r="J7" s="65"/>
      <c r="K7" s="65"/>
      <c r="L7" s="65"/>
      <c r="M7" s="65"/>
      <c r="N7" s="65"/>
      <c r="O7" s="65"/>
      <c r="P7" s="65"/>
      <c r="R7" s="65"/>
      <c r="S7" s="65"/>
      <c r="T7" s="65"/>
    </row>
    <row r="8" spans="1:20">
      <c r="A8" s="14"/>
      <c r="B8" s="3" t="s">
        <v>51</v>
      </c>
      <c r="C8" s="60"/>
      <c r="D8" s="4" t="s">
        <v>121</v>
      </c>
      <c r="E8" s="4" t="s">
        <v>122</v>
      </c>
      <c r="F8" s="4" t="s">
        <v>123</v>
      </c>
      <c r="G8" s="4" t="s">
        <v>125</v>
      </c>
      <c r="H8" s="4" t="str">
        <f t="shared" ref="H8:M8" si="3">H3</f>
        <v>Q1 2023</v>
      </c>
      <c r="I8" s="4" t="str">
        <f t="shared" si="3"/>
        <v>Q2 2023</v>
      </c>
      <c r="J8" s="4" t="str">
        <f t="shared" si="3"/>
        <v>Q3 2023</v>
      </c>
      <c r="K8" s="4" t="str">
        <f t="shared" si="3"/>
        <v>Q4 2023</v>
      </c>
      <c r="L8" s="4" t="str">
        <f t="shared" si="3"/>
        <v>Q1 2024</v>
      </c>
      <c r="M8" s="4" t="str">
        <f t="shared" si="3"/>
        <v>Q2 2024</v>
      </c>
      <c r="N8" s="4" t="s">
        <v>156</v>
      </c>
      <c r="O8" s="4" t="s">
        <v>158</v>
      </c>
      <c r="P8" s="66" t="str">
        <f t="shared" ref="P8" si="4">P3</f>
        <v>Q1 2025</v>
      </c>
      <c r="R8" s="4" t="str">
        <f>R3</f>
        <v>FY 2022</v>
      </c>
      <c r="S8" s="4" t="s">
        <v>150</v>
      </c>
      <c r="T8" s="4" t="str">
        <f>T3</f>
        <v>FY 2024</v>
      </c>
    </row>
    <row r="9" spans="1:20">
      <c r="A9" s="14"/>
      <c r="B9" s="34" t="s">
        <v>46</v>
      </c>
      <c r="C9" s="61" t="s">
        <v>75</v>
      </c>
      <c r="D9" s="16">
        <v>-113004.31371336215</v>
      </c>
      <c r="E9" s="16">
        <v>-122996.439135628</v>
      </c>
      <c r="F9" s="16">
        <v>-169813.61065844566</v>
      </c>
      <c r="G9" s="16">
        <v>-134610.38316712968</v>
      </c>
      <c r="H9" s="16">
        <v>-161865.81284318474</v>
      </c>
      <c r="I9" s="16">
        <v>-155591.88798390183</v>
      </c>
      <c r="J9" s="16">
        <v>-144426.25833908713</v>
      </c>
      <c r="K9" s="114">
        <v>-96759.758698322272</v>
      </c>
      <c r="L9" s="15">
        <f>+'P&amp;L - Analytic view'!K10</f>
        <v>-126121.99699446687</v>
      </c>
      <c r="M9" s="16">
        <f>+'P&amp;L - Analytic view'!L10</f>
        <v>-119189.46977023798</v>
      </c>
      <c r="N9" s="16">
        <v>-126391.73476148497</v>
      </c>
      <c r="O9" s="16">
        <v>-134493.23186544483</v>
      </c>
      <c r="P9" s="13">
        <f>+'P&amp;L - Analytic view'!O10</f>
        <v>-147620.44037405672</v>
      </c>
      <c r="R9" s="15">
        <v>-540424.74667456548</v>
      </c>
      <c r="S9" s="15">
        <v>-558643.71786449593</v>
      </c>
      <c r="T9" s="13">
        <f>+'P&amp;L - Analytic view'!S10</f>
        <v>-506196.43339163461</v>
      </c>
    </row>
    <row r="10" spans="1:20">
      <c r="A10" s="14"/>
      <c r="B10" s="21" t="s">
        <v>127</v>
      </c>
      <c r="C10" s="62"/>
      <c r="D10" s="47">
        <v>-253.17685332444148</v>
      </c>
      <c r="E10" s="47">
        <v>1696.7597985493287</v>
      </c>
      <c r="F10" s="47">
        <v>1132.8003656054034</v>
      </c>
      <c r="G10" s="47">
        <v>158.87732858343315</v>
      </c>
      <c r="H10" s="47">
        <v>786.45272709280709</v>
      </c>
      <c r="I10" s="47">
        <v>227.34388875618481</v>
      </c>
      <c r="J10" s="47">
        <v>5.3061322777782607</v>
      </c>
      <c r="K10" s="124">
        <v>-423.43557163730929</v>
      </c>
      <c r="L10" s="46">
        <f>+'P&amp;L - Analytic view'!K11</f>
        <v>435.28590012167615</v>
      </c>
      <c r="M10" s="47">
        <v>1.0029829541053914E-3</v>
      </c>
      <c r="N10" s="47">
        <v>-390.53428885374069</v>
      </c>
      <c r="O10" s="47">
        <v>382.76725136482946</v>
      </c>
      <c r="P10" s="48">
        <f>+'P&amp;L - Analytic view'!O11</f>
        <v>-633.37901315840202</v>
      </c>
      <c r="R10" s="46">
        <v>2735.2606394137238</v>
      </c>
      <c r="S10" s="46">
        <v>595.66717648946087</v>
      </c>
      <c r="T10" s="48">
        <f>+'P&amp;L - Analytic view'!S11</f>
        <v>427.51986561571903</v>
      </c>
    </row>
    <row r="11" spans="1:20">
      <c r="B11" s="2" t="s">
        <v>65</v>
      </c>
      <c r="C11" s="62"/>
      <c r="D11" s="47">
        <v>7934.0074342158732</v>
      </c>
      <c r="E11" s="47">
        <v>32682.055960736721</v>
      </c>
      <c r="F11" s="47">
        <v>40060.313291646817</v>
      </c>
      <c r="G11" s="47">
        <v>18636.123826926632</v>
      </c>
      <c r="H11" s="47">
        <v>44420.378323845915</v>
      </c>
      <c r="I11" s="47">
        <v>36301.08080961529</v>
      </c>
      <c r="J11" s="47">
        <v>32839.054430981356</v>
      </c>
      <c r="K11" s="124">
        <v>16998.874583099532</v>
      </c>
      <c r="L11" s="46">
        <v>26509.334594616837</v>
      </c>
      <c r="M11" s="47">
        <v>27707.33051274886</v>
      </c>
      <c r="N11" s="47">
        <v>27862.222770261142</v>
      </c>
      <c r="O11" s="47">
        <v>37683.757271606431</v>
      </c>
      <c r="P11" s="48">
        <f>+'[2]Décumulé gestion'!$DM$39</f>
        <v>39011.080488980559</v>
      </c>
      <c r="R11" s="46">
        <v>99312.500513526044</v>
      </c>
      <c r="S11" s="46">
        <v>130559.38814754209</v>
      </c>
      <c r="T11" s="48">
        <f>+'[2]Cumulé gestion'!$DP$39</f>
        <v>119762.64514923327</v>
      </c>
    </row>
    <row r="12" spans="1:20">
      <c r="B12" s="2" t="s">
        <v>128</v>
      </c>
      <c r="C12" s="62"/>
      <c r="D12" s="47">
        <v>83.091999999999999</v>
      </c>
      <c r="E12" s="47">
        <v>-413.67899999999997</v>
      </c>
      <c r="F12" s="47">
        <v>-271.678</v>
      </c>
      <c r="G12" s="47">
        <v>-6.0349999999999682</v>
      </c>
      <c r="H12" s="47">
        <v>-218.614</v>
      </c>
      <c r="I12" s="47">
        <v>-56.717999999999989</v>
      </c>
      <c r="J12" s="47">
        <v>0</v>
      </c>
      <c r="K12" s="124">
        <v>0</v>
      </c>
      <c r="L12" s="46">
        <v>4.0000000000000001E-3</v>
      </c>
      <c r="M12" s="47">
        <v>-4.0000000000000001E-3</v>
      </c>
      <c r="N12" s="47">
        <v>88.031999999999996</v>
      </c>
      <c r="O12" s="47">
        <v>-88.031999999999996</v>
      </c>
      <c r="P12" s="48">
        <f>+'[2]Décumulé gestion'!$DM$41</f>
        <v>148.05099999999999</v>
      </c>
      <c r="R12" s="46">
        <v>-608.29999999999995</v>
      </c>
      <c r="S12" s="46">
        <v>-275.33199999999999</v>
      </c>
      <c r="T12" s="48">
        <f>+'[2]Cumulé gestion'!$DP$41</f>
        <v>0</v>
      </c>
    </row>
    <row r="13" spans="1:20" ht="12" thickBot="1">
      <c r="A13" s="14"/>
      <c r="B13" s="10" t="s">
        <v>66</v>
      </c>
      <c r="C13" s="67" t="s">
        <v>76</v>
      </c>
      <c r="D13" s="12">
        <f t="shared" ref="D13:K13" si="5">SUM(D9:D12)</f>
        <v>-105240.39113247072</v>
      </c>
      <c r="E13" s="12">
        <f t="shared" si="5"/>
        <v>-89031.302376341948</v>
      </c>
      <c r="F13" s="12">
        <f t="shared" si="5"/>
        <v>-128892.17500119345</v>
      </c>
      <c r="G13" s="12">
        <f t="shared" si="5"/>
        <v>-115821.4170116196</v>
      </c>
      <c r="H13" s="12">
        <f t="shared" si="5"/>
        <v>-116877.59579224602</v>
      </c>
      <c r="I13" s="12">
        <f t="shared" si="5"/>
        <v>-119120.18128553036</v>
      </c>
      <c r="J13" s="12">
        <f t="shared" si="5"/>
        <v>-111581.89777582801</v>
      </c>
      <c r="K13" s="122">
        <f t="shared" si="5"/>
        <v>-80184.31968686005</v>
      </c>
      <c r="L13" s="11">
        <f t="shared" ref="L13:M13" si="6">SUM(L9:L12)</f>
        <v>-99177.372499728357</v>
      </c>
      <c r="M13" s="12">
        <f t="shared" si="6"/>
        <v>-91482.142254506165</v>
      </c>
      <c r="N13" s="12">
        <v>-98832.014280077565</v>
      </c>
      <c r="O13" s="12">
        <v>-96514.739342473578</v>
      </c>
      <c r="P13" s="19">
        <f t="shared" ref="P13" si="7">SUM(P9:P12)</f>
        <v>-109094.68789823457</v>
      </c>
      <c r="R13" s="11">
        <f>SUM(R9:R12)</f>
        <v>-438985.28552162572</v>
      </c>
      <c r="S13" s="11">
        <v>-427763.99454046437</v>
      </c>
      <c r="T13" s="19">
        <f>SUM(T9:T12)</f>
        <v>-386006.26837678562</v>
      </c>
    </row>
    <row r="14" spans="1:20" ht="12">
      <c r="A14" s="14"/>
      <c r="B14" s="53"/>
      <c r="C14" s="64"/>
      <c r="D14" s="65"/>
      <c r="E14" s="65"/>
      <c r="F14" s="65"/>
      <c r="G14" s="65"/>
      <c r="H14" s="65"/>
      <c r="I14" s="65"/>
      <c r="J14" s="65"/>
      <c r="K14" s="65"/>
      <c r="L14" s="65"/>
      <c r="M14" s="65"/>
      <c r="N14" s="65"/>
      <c r="O14" s="65"/>
      <c r="P14" s="65"/>
      <c r="R14" s="65"/>
      <c r="S14" s="65"/>
      <c r="T14" s="65"/>
    </row>
    <row r="15" spans="1:20">
      <c r="A15" s="14"/>
      <c r="B15" s="3" t="s">
        <v>51</v>
      </c>
      <c r="C15" s="60"/>
      <c r="D15" s="4" t="s">
        <v>121</v>
      </c>
      <c r="E15" s="4" t="s">
        <v>122</v>
      </c>
      <c r="F15" s="4" t="s">
        <v>123</v>
      </c>
      <c r="G15" s="4" t="s">
        <v>125</v>
      </c>
      <c r="H15" s="4" t="str">
        <f t="shared" ref="H15:M15" si="8">H8</f>
        <v>Q1 2023</v>
      </c>
      <c r="I15" s="4" t="str">
        <f t="shared" si="8"/>
        <v>Q2 2023</v>
      </c>
      <c r="J15" s="4" t="str">
        <f t="shared" si="8"/>
        <v>Q3 2023</v>
      </c>
      <c r="K15" s="4" t="str">
        <f t="shared" si="8"/>
        <v>Q4 2023</v>
      </c>
      <c r="L15" s="4" t="str">
        <f t="shared" si="8"/>
        <v>Q1 2024</v>
      </c>
      <c r="M15" s="4" t="str">
        <f t="shared" si="8"/>
        <v>Q2 2024</v>
      </c>
      <c r="N15" s="4" t="s">
        <v>156</v>
      </c>
      <c r="O15" s="4" t="s">
        <v>158</v>
      </c>
      <c r="P15" s="66" t="str">
        <f t="shared" ref="P15" si="9">P8</f>
        <v>Q1 2025</v>
      </c>
      <c r="R15" s="4" t="str">
        <f>R8</f>
        <v>FY 2022</v>
      </c>
      <c r="S15" s="4" t="s">
        <v>150</v>
      </c>
      <c r="T15" s="4" t="str">
        <f>T8</f>
        <v>FY 2024</v>
      </c>
    </row>
    <row r="16" spans="1:20">
      <c r="B16" s="21" t="s">
        <v>108</v>
      </c>
      <c r="C16" s="62"/>
      <c r="D16" s="47">
        <v>-180150.83849536316</v>
      </c>
      <c r="E16" s="47">
        <v>-184020.0717500707</v>
      </c>
      <c r="F16" s="47">
        <v>-202728.88329990293</v>
      </c>
      <c r="G16" s="47">
        <v>-207476.12603344049</v>
      </c>
      <c r="H16" s="47">
        <v>-197367.95381605122</v>
      </c>
      <c r="I16" s="47">
        <v>-199402.29839025307</v>
      </c>
      <c r="J16" s="47">
        <v>-199475.40681750505</v>
      </c>
      <c r="K16" s="124">
        <v>-213756.82397094087</v>
      </c>
      <c r="L16" s="46">
        <f>+'P&amp;L - Analytic view'!K17</f>
        <v>-207347.5080410949</v>
      </c>
      <c r="M16" s="47">
        <v>-211569.84106302809</v>
      </c>
      <c r="N16" s="47">
        <v>-206957.73435131216</v>
      </c>
      <c r="O16" s="47">
        <v>-226248.80082825758</v>
      </c>
      <c r="P16" s="48">
        <f>+'P&amp;L - Analytic view'!O42</f>
        <v>-219351.29387001207</v>
      </c>
      <c r="R16" s="46">
        <v>-774375.91957877728</v>
      </c>
      <c r="S16" s="46">
        <v>-810002.48299475037</v>
      </c>
      <c r="T16" s="48">
        <f>+'P&amp;L - Analytic view'!S42</f>
        <v>-852123.88428369269</v>
      </c>
    </row>
    <row r="17" spans="1:20">
      <c r="B17" s="21" t="s">
        <v>58</v>
      </c>
      <c r="C17" s="62"/>
      <c r="D17" s="47">
        <v>1412.0344358980606</v>
      </c>
      <c r="E17" s="47">
        <v>1734.1119852429515</v>
      </c>
      <c r="F17" s="47">
        <v>5340.8806963560646</v>
      </c>
      <c r="G17" s="47">
        <v>1633.3419447030828</v>
      </c>
      <c r="H17" s="47">
        <v>1410.821724353857</v>
      </c>
      <c r="I17" s="47">
        <v>1317.3870664418673</v>
      </c>
      <c r="J17" s="47">
        <v>1264.3012492227431</v>
      </c>
      <c r="K17" s="124">
        <v>5200.5756374569828</v>
      </c>
      <c r="L17" s="46">
        <v>2205.3277952174749</v>
      </c>
      <c r="M17" s="47">
        <v>2457.3060872151027</v>
      </c>
      <c r="N17" s="47">
        <v>2454.9390636781609</v>
      </c>
      <c r="O17" s="47">
        <v>2761.8492525337424</v>
      </c>
      <c r="P17" s="48">
        <f>-'[2]Décumulé gestion'!$DM$78</f>
        <v>2313.5492879864869</v>
      </c>
      <c r="R17" s="46">
        <v>10120.36906220016</v>
      </c>
      <c r="S17" s="46">
        <v>9193.0856774754502</v>
      </c>
      <c r="T17" s="115">
        <f>-'[2]Cumulé gestion'!$DP$78</f>
        <v>9879.4221986444809</v>
      </c>
    </row>
    <row r="18" spans="1:20">
      <c r="B18" s="21" t="s">
        <v>107</v>
      </c>
      <c r="C18" s="62"/>
      <c r="D18" s="47">
        <v>68793.211271834603</v>
      </c>
      <c r="E18" s="47">
        <v>71566.25133225217</v>
      </c>
      <c r="F18" s="47">
        <v>70057.886812954166</v>
      </c>
      <c r="G18" s="47">
        <v>72950.088921685485</v>
      </c>
      <c r="H18" s="47">
        <v>79788.667026481795</v>
      </c>
      <c r="I18" s="47">
        <v>76762.334325688775</v>
      </c>
      <c r="J18" s="47">
        <v>73421.563283249561</v>
      </c>
      <c r="K18" s="124">
        <v>79195.8692512407</v>
      </c>
      <c r="L18" s="46">
        <f>+'P&amp;L - Analytic view'!K8</f>
        <v>85028.551265330738</v>
      </c>
      <c r="M18" s="47">
        <v>83428.293147218254</v>
      </c>
      <c r="N18" s="47">
        <v>77952.031445660716</v>
      </c>
      <c r="O18" s="47">
        <v>85508.947966240041</v>
      </c>
      <c r="P18" s="48">
        <f>+'P&amp;L - Analytic view'!O39</f>
        <v>90313.01556225511</v>
      </c>
      <c r="R18" s="46">
        <v>283367.43833872641</v>
      </c>
      <c r="S18" s="46">
        <v>309168.43388666085</v>
      </c>
      <c r="T18" s="48">
        <f>+'P&amp;L - Analytic view'!S8</f>
        <v>331917.82382444973</v>
      </c>
    </row>
    <row r="19" spans="1:20" ht="12" thickBot="1">
      <c r="B19" s="10" t="s">
        <v>109</v>
      </c>
      <c r="C19" s="63" t="s">
        <v>77</v>
      </c>
      <c r="D19" s="12">
        <f t="shared" ref="D19:F19" si="10">SUM(D16:D18)</f>
        <v>-109945.59278763049</v>
      </c>
      <c r="E19" s="12">
        <f t="shared" si="10"/>
        <v>-110719.70843257557</v>
      </c>
      <c r="F19" s="12">
        <f t="shared" si="10"/>
        <v>-127330.1157905927</v>
      </c>
      <c r="G19" s="12">
        <f t="shared" ref="G19" si="11">SUM(G16:G18)</f>
        <v>-132892.69516705192</v>
      </c>
      <c r="H19" s="12">
        <f t="shared" ref="H19:P19" si="12">SUM(H16:H18)</f>
        <v>-116168.46506521557</v>
      </c>
      <c r="I19" s="12">
        <f t="shared" si="12"/>
        <v>-121322.57699812241</v>
      </c>
      <c r="J19" s="12">
        <f t="shared" si="12"/>
        <v>-124789.54228503274</v>
      </c>
      <c r="K19" s="122">
        <f t="shared" si="12"/>
        <v>-129360.37908224318</v>
      </c>
      <c r="L19" s="11">
        <f t="shared" si="12"/>
        <v>-120113.62898054668</v>
      </c>
      <c r="M19" s="12">
        <f t="shared" si="12"/>
        <v>-125684.24182859472</v>
      </c>
      <c r="N19" s="12">
        <v>-126550.7638419733</v>
      </c>
      <c r="O19" s="12">
        <v>-137978.00360948377</v>
      </c>
      <c r="P19" s="19">
        <f t="shared" si="12"/>
        <v>-126724.72901977049</v>
      </c>
      <c r="R19" s="11">
        <f>SUM(R16:R18)</f>
        <v>-480888.11217785068</v>
      </c>
      <c r="S19" s="11">
        <v>-491640.96343061409</v>
      </c>
      <c r="T19" s="19">
        <f>SUM(T16:T18)</f>
        <v>-510326.63826059847</v>
      </c>
    </row>
    <row r="20" spans="1:20">
      <c r="B20" s="2" t="s">
        <v>67</v>
      </c>
      <c r="C20" s="62"/>
      <c r="D20" s="47">
        <v>37390.598157676868</v>
      </c>
      <c r="E20" s="47">
        <v>40864.232792773342</v>
      </c>
      <c r="F20" s="47">
        <v>46945.884307694592</v>
      </c>
      <c r="G20" s="47">
        <v>46267.803552501457</v>
      </c>
      <c r="H20" s="47">
        <v>42297.413285250121</v>
      </c>
      <c r="I20" s="47">
        <v>47580.542294735831</v>
      </c>
      <c r="J20" s="47">
        <v>50002.027452504291</v>
      </c>
      <c r="K20" s="124">
        <v>49610.362242786534</v>
      </c>
      <c r="L20" s="46">
        <v>44388.815129808696</v>
      </c>
      <c r="M20" s="47">
        <v>46502.589380057318</v>
      </c>
      <c r="N20" s="47">
        <v>45636.025455647541</v>
      </c>
      <c r="O20" s="47">
        <v>42449.166107145284</v>
      </c>
      <c r="P20" s="48">
        <f>+'[2]Décumulé gestion'!$DM$40</f>
        <v>44380.10206507863</v>
      </c>
      <c r="R20" s="46">
        <v>171468.51881064626</v>
      </c>
      <c r="S20" s="46">
        <v>189490.34527527678</v>
      </c>
      <c r="T20" s="48">
        <f>+'[2]Cumulé gestion'!$DP$40</f>
        <v>178976.59607265884</v>
      </c>
    </row>
    <row r="21" spans="1:20" ht="12" thickBot="1">
      <c r="A21" s="14"/>
      <c r="B21" s="10" t="s">
        <v>110</v>
      </c>
      <c r="C21" s="63" t="s">
        <v>78</v>
      </c>
      <c r="D21" s="12">
        <f t="shared" ref="D21:F21" si="13">D19+D20</f>
        <v>-72554.994629953624</v>
      </c>
      <c r="E21" s="12">
        <f t="shared" si="13"/>
        <v>-69855.475639802229</v>
      </c>
      <c r="F21" s="12">
        <f t="shared" si="13"/>
        <v>-80384.231482898103</v>
      </c>
      <c r="G21" s="12">
        <f t="shared" ref="G21" si="14">G19+G20</f>
        <v>-86624.891614550463</v>
      </c>
      <c r="H21" s="12">
        <f t="shared" ref="H21:P21" si="15">+H20+H19</f>
        <v>-73871.051779965448</v>
      </c>
      <c r="I21" s="12">
        <f t="shared" si="15"/>
        <v>-73742.034703386584</v>
      </c>
      <c r="J21" s="12">
        <f t="shared" si="15"/>
        <v>-74787.514832528454</v>
      </c>
      <c r="K21" s="122">
        <f t="shared" si="15"/>
        <v>-79750.016839456643</v>
      </c>
      <c r="L21" s="11">
        <f t="shared" si="15"/>
        <v>-75724.813850737992</v>
      </c>
      <c r="M21" s="12">
        <f t="shared" si="15"/>
        <v>-79181.65244853741</v>
      </c>
      <c r="N21" s="12">
        <v>-80914.738386325756</v>
      </c>
      <c r="O21" s="12">
        <v>-95528.837502338487</v>
      </c>
      <c r="P21" s="19">
        <f t="shared" si="15"/>
        <v>-82344.626954691863</v>
      </c>
      <c r="R21" s="11">
        <f>R19+R20</f>
        <v>-309419.59336720442</v>
      </c>
      <c r="S21" s="11">
        <v>-302150.61815533729</v>
      </c>
      <c r="T21" s="19">
        <f>T19+T20</f>
        <v>-331350.04218793963</v>
      </c>
    </row>
    <row r="22" spans="1:20" ht="12">
      <c r="B22" s="53"/>
      <c r="C22" s="64"/>
      <c r="D22" s="65"/>
      <c r="E22" s="65"/>
      <c r="F22" s="65"/>
      <c r="G22" s="65"/>
      <c r="H22" s="65"/>
      <c r="I22" s="65"/>
      <c r="J22" s="65"/>
      <c r="K22" s="65"/>
      <c r="L22" s="65"/>
      <c r="M22" s="65"/>
      <c r="N22" s="65"/>
      <c r="O22" s="65"/>
      <c r="P22" s="65"/>
      <c r="R22" s="65"/>
      <c r="S22" s="65"/>
      <c r="T22" s="65"/>
    </row>
    <row r="23" spans="1:20">
      <c r="B23" s="3" t="s">
        <v>51</v>
      </c>
      <c r="C23" s="60"/>
      <c r="D23" s="4" t="s">
        <v>121</v>
      </c>
      <c r="E23" s="4" t="s">
        <v>122</v>
      </c>
      <c r="F23" s="4" t="s">
        <v>123</v>
      </c>
      <c r="G23" s="4" t="s">
        <v>125</v>
      </c>
      <c r="H23" s="4" t="str">
        <f t="shared" ref="H23:M23" si="16">H15</f>
        <v>Q1 2023</v>
      </c>
      <c r="I23" s="4" t="str">
        <f t="shared" si="16"/>
        <v>Q2 2023</v>
      </c>
      <c r="J23" s="4" t="str">
        <f t="shared" si="16"/>
        <v>Q3 2023</v>
      </c>
      <c r="K23" s="4" t="str">
        <f t="shared" si="16"/>
        <v>Q4 2023</v>
      </c>
      <c r="L23" s="4" t="str">
        <f t="shared" si="16"/>
        <v>Q1 2024</v>
      </c>
      <c r="M23" s="4" t="str">
        <f t="shared" si="16"/>
        <v>Q2 2024</v>
      </c>
      <c r="N23" s="4" t="str">
        <f t="shared" ref="N23:P23" si="17">N15</f>
        <v>Q3 2024</v>
      </c>
      <c r="O23" s="4" t="s">
        <v>158</v>
      </c>
      <c r="P23" s="66" t="str">
        <f t="shared" si="17"/>
        <v>Q1 2025</v>
      </c>
      <c r="R23" s="4" t="str">
        <f>R15</f>
        <v>FY 2022</v>
      </c>
      <c r="S23" s="4" t="str">
        <f>S15</f>
        <v>FY 2023</v>
      </c>
      <c r="T23" s="4" t="str">
        <f>T15</f>
        <v>FY 2024</v>
      </c>
    </row>
    <row r="24" spans="1:20">
      <c r="B24" s="68" t="s">
        <v>70</v>
      </c>
      <c r="C24" s="69"/>
      <c r="D24" s="71">
        <f t="shared" ref="D24:K24" si="18">-(D9+D10)/D4</f>
        <v>0.3153341338294493</v>
      </c>
      <c r="E24" s="71">
        <f t="shared" si="18"/>
        <v>0.32433958305059513</v>
      </c>
      <c r="F24" s="71">
        <f t="shared" si="18"/>
        <v>0.41807984391823638</v>
      </c>
      <c r="G24" s="71">
        <f t="shared" si="18"/>
        <v>0.35471515207181614</v>
      </c>
      <c r="H24" s="71">
        <f t="shared" si="18"/>
        <v>0.40743976015825206</v>
      </c>
      <c r="I24" s="71">
        <f t="shared" si="18"/>
        <v>0.38101271794364261</v>
      </c>
      <c r="J24" s="71">
        <f t="shared" si="18"/>
        <v>0.37541315171798256</v>
      </c>
      <c r="K24" s="129">
        <f t="shared" si="18"/>
        <v>0.26177172285552397</v>
      </c>
      <c r="L24" s="70">
        <f t="shared" ref="L24:M24" si="19">-(L9+L10)/L4</f>
        <v>0.33193433632834318</v>
      </c>
      <c r="M24" s="71">
        <f t="shared" si="19"/>
        <v>0.31730111828403118</v>
      </c>
      <c r="N24" s="71">
        <f t="shared" ref="N24" si="20">-(N9+N10)/N4</f>
        <v>0.33728623473958652</v>
      </c>
      <c r="O24" s="71">
        <v>0.35038735475369553</v>
      </c>
      <c r="P24" s="72">
        <f>-(P9+P10)/P4</f>
        <v>0.38718017199917171</v>
      </c>
      <c r="R24" s="70">
        <f>-(R9+R10)/R4</f>
        <v>0.35475537972932325</v>
      </c>
      <c r="S24" s="70">
        <f>-(S9+S10)/S4</f>
        <v>0.35793811281847004</v>
      </c>
      <c r="T24" s="72">
        <f>-(T9+T10)/T4</f>
        <v>0.33429919343932091</v>
      </c>
    </row>
    <row r="25" spans="1:20" ht="12" thickBot="1">
      <c r="B25" s="73" t="s">
        <v>71</v>
      </c>
      <c r="C25" s="74"/>
      <c r="D25" s="73">
        <f t="shared" ref="D25:K25" si="21">-D13/D6</f>
        <v>0.40283718494359411</v>
      </c>
      <c r="E25" s="73">
        <f t="shared" si="21"/>
        <v>0.32950032603615448</v>
      </c>
      <c r="F25" s="73">
        <f t="shared" si="21"/>
        <v>0.42987978708875418</v>
      </c>
      <c r="G25" s="73">
        <f t="shared" si="21"/>
        <v>0.42030029867358903</v>
      </c>
      <c r="H25" s="73">
        <f t="shared" si="21"/>
        <v>0.40645190125579672</v>
      </c>
      <c r="I25" s="73">
        <f t="shared" si="21"/>
        <v>0.39998172192225961</v>
      </c>
      <c r="J25" s="73">
        <f t="shared" si="21"/>
        <v>0.40020037499269084</v>
      </c>
      <c r="K25" s="130">
        <f t="shared" si="21"/>
        <v>0.29603237240899566</v>
      </c>
      <c r="L25" s="75">
        <f t="shared" ref="L25:M25" si="22">-L13/L6</f>
        <v>0.35774450483700332</v>
      </c>
      <c r="M25" s="73">
        <f t="shared" si="22"/>
        <v>0.34149167919927892</v>
      </c>
      <c r="N25" s="73">
        <f t="shared" ref="N25:P25" si="23">-N13/N6</f>
        <v>0.36440966774047867</v>
      </c>
      <c r="O25" s="73">
        <v>0.34541610393683753</v>
      </c>
      <c r="P25" s="76">
        <f t="shared" si="23"/>
        <v>0.39124698165372379</v>
      </c>
      <c r="R25" s="75">
        <f>-R13/R6</f>
        <v>0.39660766709876749</v>
      </c>
      <c r="S25" s="75">
        <f>-S13/S6</f>
        <v>0.3768685484335163</v>
      </c>
      <c r="T25" s="76">
        <f>-T13/T6</f>
        <v>0.35227695428163203</v>
      </c>
    </row>
    <row r="26" spans="1:20">
      <c r="B26" s="36" t="s">
        <v>68</v>
      </c>
      <c r="C26" s="77"/>
      <c r="D26" s="79">
        <f t="shared" ref="D26:K26" si="24">-D19/D4</f>
        <v>0.30611307116714875</v>
      </c>
      <c r="E26" s="79">
        <f t="shared" si="24"/>
        <v>0.29605011542291754</v>
      </c>
      <c r="F26" s="79">
        <f t="shared" si="24"/>
        <v>0.3155910553393963</v>
      </c>
      <c r="G26" s="79">
        <f t="shared" si="24"/>
        <v>0.35060263759351601</v>
      </c>
      <c r="H26" s="79">
        <f t="shared" si="24"/>
        <v>0.29384057342921643</v>
      </c>
      <c r="I26" s="79">
        <f t="shared" si="24"/>
        <v>0.29752891870665737</v>
      </c>
      <c r="J26" s="79">
        <f t="shared" si="24"/>
        <v>0.32438254044733933</v>
      </c>
      <c r="K26" s="131">
        <f t="shared" si="24"/>
        <v>0.34844388019945832</v>
      </c>
      <c r="L26" s="78">
        <f t="shared" ref="L26:M26" si="25">-L19/L4</f>
        <v>0.31721601569889757</v>
      </c>
      <c r="M26" s="79">
        <f t="shared" si="25"/>
        <v>0.33459122601484315</v>
      </c>
      <c r="N26" s="79">
        <f t="shared" ref="N26:P26" si="26">-N19/N4</f>
        <v>0.33667034798635942</v>
      </c>
      <c r="O26" s="79">
        <v>0.36049198575252084</v>
      </c>
      <c r="P26" s="80">
        <f t="shared" si="26"/>
        <v>0.33095472738056403</v>
      </c>
      <c r="R26" s="78">
        <f>-R19/R4</f>
        <v>0.31727911605810699</v>
      </c>
      <c r="S26" s="78">
        <f>-S19/S4</f>
        <v>0.31534388197871099</v>
      </c>
      <c r="T26" s="80">
        <f>-T19/T4</f>
        <v>0.33731172280192279</v>
      </c>
    </row>
    <row r="27" spans="1:20" ht="12" thickBot="1">
      <c r="B27" s="73" t="s">
        <v>69</v>
      </c>
      <c r="C27" s="74"/>
      <c r="D27" s="73">
        <f t="shared" ref="D27:K27" si="27">-D21/D6</f>
        <v>0.27772464047133505</v>
      </c>
      <c r="E27" s="73">
        <f t="shared" si="27"/>
        <v>0.25853156568943819</v>
      </c>
      <c r="F27" s="73">
        <f t="shared" si="27"/>
        <v>0.26809661885868097</v>
      </c>
      <c r="G27" s="73">
        <f t="shared" si="27"/>
        <v>0.31435004645565867</v>
      </c>
      <c r="H27" s="73">
        <f t="shared" si="27"/>
        <v>0.25689294205797059</v>
      </c>
      <c r="I27" s="73">
        <f t="shared" si="27"/>
        <v>0.24761099001361606</v>
      </c>
      <c r="J27" s="73">
        <f t="shared" si="27"/>
        <v>0.26823339696981791</v>
      </c>
      <c r="K27" s="130">
        <f t="shared" si="27"/>
        <v>0.29442897036277388</v>
      </c>
      <c r="L27" s="75">
        <f t="shared" ref="L27:M27" si="28">-L21/L6</f>
        <v>0.27314835382416197</v>
      </c>
      <c r="M27" s="73">
        <f t="shared" si="28"/>
        <v>0.29557545101205612</v>
      </c>
      <c r="N27" s="73">
        <f t="shared" ref="N27:P27" si="29">-N21/N6</f>
        <v>0.29834576524069184</v>
      </c>
      <c r="O27" s="73">
        <v>0.34188766491494654</v>
      </c>
      <c r="P27" s="76">
        <f t="shared" si="29"/>
        <v>0.29531306585227796</v>
      </c>
      <c r="R27" s="75">
        <f>-R21/R6</f>
        <v>0.27954965035831653</v>
      </c>
      <c r="S27" s="75">
        <f>-S21/S6</f>
        <v>0.26620067683541321</v>
      </c>
      <c r="T27" s="76">
        <f>-T21/T6</f>
        <v>0.30239660136585911</v>
      </c>
    </row>
    <row r="28" spans="1:20">
      <c r="B28" s="36" t="s">
        <v>61</v>
      </c>
      <c r="C28" s="77"/>
      <c r="D28" s="79">
        <f t="shared" ref="D28:F29" si="30">D24+D26</f>
        <v>0.621447204996598</v>
      </c>
      <c r="E28" s="79">
        <f t="shared" si="30"/>
        <v>0.62038969847351266</v>
      </c>
      <c r="F28" s="79">
        <f t="shared" si="30"/>
        <v>0.73367089925763262</v>
      </c>
      <c r="G28" s="79">
        <f t="shared" ref="G28" si="31">G24+G26</f>
        <v>0.70531778966533221</v>
      </c>
      <c r="H28" s="79">
        <f t="shared" ref="H28:I28" si="32">H24+H26</f>
        <v>0.70128033358746844</v>
      </c>
      <c r="I28" s="79">
        <f t="shared" si="32"/>
        <v>0.67854163665029998</v>
      </c>
      <c r="J28" s="79">
        <f t="shared" ref="J28:K28" si="33">J24+J26</f>
        <v>0.69979569216532189</v>
      </c>
      <c r="K28" s="131">
        <f t="shared" si="33"/>
        <v>0.61021560305498235</v>
      </c>
      <c r="L28" s="78">
        <f t="shared" ref="L28:M28" si="34">L24+L26</f>
        <v>0.64915035202724081</v>
      </c>
      <c r="M28" s="79">
        <f t="shared" si="34"/>
        <v>0.65189234429887433</v>
      </c>
      <c r="N28" s="79">
        <f t="shared" ref="N28:P28" si="35">N24+N26</f>
        <v>0.67395658272594594</v>
      </c>
      <c r="O28" s="79">
        <v>0.71087934050621637</v>
      </c>
      <c r="P28" s="80">
        <f t="shared" si="35"/>
        <v>0.71813489937973574</v>
      </c>
      <c r="R28" s="78">
        <f t="shared" ref="R28:T28" si="36">R24+R26</f>
        <v>0.67203449578743024</v>
      </c>
      <c r="S28" s="78">
        <f t="shared" ref="S28" si="37">S24+S26</f>
        <v>0.67328199479718109</v>
      </c>
      <c r="T28" s="80">
        <f t="shared" si="36"/>
        <v>0.67161091624124369</v>
      </c>
    </row>
    <row r="29" spans="1:20" ht="12" thickBot="1">
      <c r="B29" s="81" t="s">
        <v>72</v>
      </c>
      <c r="C29" s="82"/>
      <c r="D29" s="81">
        <f t="shared" si="30"/>
        <v>0.68056182541492916</v>
      </c>
      <c r="E29" s="81">
        <f t="shared" si="30"/>
        <v>0.58803189172559267</v>
      </c>
      <c r="F29" s="81">
        <f t="shared" si="30"/>
        <v>0.69797640594743515</v>
      </c>
      <c r="G29" s="81">
        <f t="shared" ref="G29" si="38">G25+G27</f>
        <v>0.73465034512924765</v>
      </c>
      <c r="H29" s="81">
        <f t="shared" ref="H29:I29" si="39">H25+H27</f>
        <v>0.66334484331376731</v>
      </c>
      <c r="I29" s="81">
        <f t="shared" si="39"/>
        <v>0.64759271193587564</v>
      </c>
      <c r="J29" s="81">
        <f t="shared" ref="J29:K29" si="40">J25+J27</f>
        <v>0.66843377196250875</v>
      </c>
      <c r="K29" s="132">
        <f t="shared" si="40"/>
        <v>0.59046134277176954</v>
      </c>
      <c r="L29" s="83">
        <f t="shared" ref="L29:M29" si="41">L25+L27</f>
        <v>0.63089285866116529</v>
      </c>
      <c r="M29" s="81">
        <f t="shared" si="41"/>
        <v>0.6370671302113351</v>
      </c>
      <c r="N29" s="81">
        <f t="shared" ref="N29:P29" si="42">N25+N27</f>
        <v>0.66275543298117046</v>
      </c>
      <c r="O29" s="81">
        <v>0.68730376885178401</v>
      </c>
      <c r="P29" s="84">
        <f t="shared" si="42"/>
        <v>0.68656004750600175</v>
      </c>
      <c r="R29" s="83">
        <f t="shared" ref="R29:T29" si="43">R25+R27</f>
        <v>0.67615731745708407</v>
      </c>
      <c r="S29" s="83">
        <f t="shared" ref="S29" si="44">S25+S27</f>
        <v>0.64306922526892951</v>
      </c>
      <c r="T29" s="84">
        <f t="shared" si="43"/>
        <v>0.65467355564749119</v>
      </c>
    </row>
    <row r="30" spans="1:20">
      <c r="C30" s="62"/>
    </row>
    <row r="31" spans="1:20">
      <c r="C31" s="2"/>
      <c r="D31" s="85"/>
      <c r="E31" s="85"/>
      <c r="F31" s="85"/>
      <c r="G31" s="85"/>
      <c r="H31" s="85"/>
      <c r="I31" s="85"/>
      <c r="J31" s="85"/>
      <c r="K31" s="85"/>
      <c r="L31" s="85"/>
      <c r="M31" s="85"/>
      <c r="N31" s="85"/>
      <c r="O31" s="85"/>
      <c r="P31" s="85"/>
      <c r="R31" s="85"/>
      <c r="S31" s="85"/>
      <c r="T31" s="85"/>
    </row>
    <row r="32" spans="1:20">
      <c r="C32" s="2"/>
      <c r="D32" s="85"/>
      <c r="E32" s="85"/>
      <c r="F32" s="85"/>
      <c r="G32" s="85"/>
      <c r="H32" s="85"/>
      <c r="I32" s="85"/>
      <c r="J32" s="85"/>
      <c r="K32" s="85"/>
      <c r="L32" s="85"/>
      <c r="M32" s="85"/>
      <c r="N32" s="85"/>
      <c r="O32" s="85"/>
      <c r="P32" s="85"/>
    </row>
    <row r="33" spans="3:16">
      <c r="C33" s="2"/>
      <c r="D33" s="85"/>
      <c r="E33" s="85"/>
      <c r="F33" s="85"/>
      <c r="G33" s="85"/>
      <c r="H33" s="85"/>
      <c r="I33" s="85"/>
      <c r="J33" s="85"/>
      <c r="K33" s="85"/>
      <c r="L33" s="85"/>
      <c r="M33" s="85"/>
      <c r="N33" s="85"/>
      <c r="O33" s="85"/>
      <c r="P33" s="85"/>
    </row>
    <row r="34" spans="3:16">
      <c r="C34" s="2"/>
      <c r="D34" s="85"/>
      <c r="E34" s="85"/>
      <c r="F34" s="85"/>
      <c r="G34" s="85"/>
      <c r="H34" s="85"/>
      <c r="I34" s="85"/>
      <c r="J34" s="85"/>
      <c r="K34" s="85"/>
      <c r="L34" s="85"/>
      <c r="M34" s="85"/>
      <c r="N34" s="85"/>
      <c r="O34" s="85"/>
      <c r="P34" s="85"/>
    </row>
    <row r="35" spans="3:16">
      <c r="C35" s="2"/>
      <c r="D35" s="85"/>
      <c r="E35" s="85"/>
      <c r="F35" s="85"/>
      <c r="G35" s="85"/>
      <c r="H35" s="85"/>
      <c r="I35" s="85"/>
      <c r="J35" s="85"/>
      <c r="K35" s="85"/>
      <c r="L35" s="85"/>
      <c r="M35" s="85"/>
      <c r="N35" s="85"/>
      <c r="O35" s="85"/>
      <c r="P35" s="85"/>
    </row>
    <row r="36" spans="3:16">
      <c r="D36" s="85"/>
      <c r="E36" s="85"/>
      <c r="F36" s="85"/>
      <c r="G36" s="85"/>
      <c r="H36" s="85"/>
      <c r="I36" s="85"/>
      <c r="J36" s="85"/>
      <c r="K36" s="85"/>
      <c r="L36" s="85"/>
      <c r="M36" s="85"/>
      <c r="N36" s="85"/>
      <c r="O36" s="85"/>
      <c r="P36" s="85"/>
    </row>
    <row r="37" spans="3:16">
      <c r="D37" s="85"/>
      <c r="E37" s="85"/>
      <c r="F37" s="85"/>
      <c r="G37" s="85"/>
      <c r="H37" s="85"/>
      <c r="I37" s="85"/>
      <c r="J37" s="85"/>
      <c r="K37" s="85"/>
      <c r="L37" s="85"/>
      <c r="M37" s="85"/>
      <c r="N37" s="85"/>
      <c r="O37" s="85"/>
      <c r="P37" s="85"/>
    </row>
  </sheetData>
  <mergeCells count="3">
    <mergeCell ref="D2:G2"/>
    <mergeCell ref="H2:P2"/>
    <mergeCell ref="S2:T2"/>
  </mergeCells>
  <conditionalFormatting sqref="P4:P6 P9:P13 R9:T13">
    <cfRule type="containsBlanks" dxfId="8" priority="2">
      <formula>LEN(TRIM(P4))=0</formula>
    </cfRule>
  </conditionalFormatting>
  <conditionalFormatting sqref="P16:P21">
    <cfRule type="containsBlanks" dxfId="7" priority="3">
      <formula>LEN(TRIM(P16))=0</formula>
    </cfRule>
  </conditionalFormatting>
  <conditionalFormatting sqref="R4:T6">
    <cfRule type="containsBlanks" dxfId="6" priority="26">
      <formula>LEN(TRIM(R4))=0</formula>
    </cfRule>
  </conditionalFormatting>
  <conditionalFormatting sqref="R16:T21">
    <cfRule type="containsBlanks" dxfId="5" priority="27">
      <formula>LEN(TRIM(R16))=0</formula>
    </cfRule>
  </conditionalFormatting>
  <pageMargins left="0.7" right="0.7" top="0.75" bottom="0.75" header="0.3" footer="0.3"/>
  <pageSetup paperSize="9" scale="57" orientation="landscape" r:id="rId1"/>
  <customProperties>
    <customPr name="EpmWorksheetKeyString_GUID" r:id="rId2"/>
    <customPr name="layoutContexts" r:id="rId3"/>
    <customPr name="pages" r:id="rId4"/>
    <customPr name="SaveUndoMode" r:id="rId5"/>
    <customPr name="screen" r:id="rId6"/>
  </customProperties>
  <ignoredErrors>
    <ignoredError sqref="G14:J15 G19:J19 G16:H16 G17:H17 G18:H18 G21:J23 G20:H20 G25:J29 G13:H13 J13" formula="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4"/>
  <sheetViews>
    <sheetView showGridLines="0" topLeftCell="D1" zoomScaleNormal="100" workbookViewId="0">
      <selection activeCell="S21" sqref="S21"/>
    </sheetView>
  </sheetViews>
  <sheetFormatPr baseColWidth="10" defaultColWidth="11.453125" defaultRowHeight="12.75" customHeight="1"/>
  <cols>
    <col min="1" max="1" width="3.7265625" style="21" customWidth="1"/>
    <col min="2" max="2" width="31" style="21" bestFit="1" customWidth="1"/>
    <col min="3" max="15" width="10.26953125" style="21" customWidth="1"/>
    <col min="16" max="16" width="3" style="21" customWidth="1"/>
    <col min="17" max="17" width="17.54296875" style="21" bestFit="1" customWidth="1"/>
    <col min="18" max="18" width="17.54296875" style="21" customWidth="1"/>
    <col min="19" max="19" width="16.26953125" style="21" customWidth="1"/>
    <col min="20" max="20" width="2.54296875" style="21" customWidth="1"/>
    <col min="21" max="16384" width="11.453125" style="21"/>
  </cols>
  <sheetData>
    <row r="1" spans="1:20" s="2" customFormat="1" ht="12" thickBot="1">
      <c r="A1" s="14"/>
      <c r="B1" s="1" t="s">
        <v>129</v>
      </c>
    </row>
    <row r="2" spans="1:20" ht="12.75" customHeight="1" thickBot="1">
      <c r="B2" s="86"/>
      <c r="C2" s="139" t="s">
        <v>152</v>
      </c>
      <c r="D2" s="140"/>
      <c r="E2" s="140"/>
      <c r="F2" s="141"/>
      <c r="G2" s="139" t="s">
        <v>126</v>
      </c>
      <c r="H2" s="140"/>
      <c r="I2" s="140"/>
      <c r="J2" s="140"/>
      <c r="K2" s="140"/>
      <c r="L2" s="140"/>
      <c r="M2" s="140"/>
      <c r="N2" s="140"/>
      <c r="O2" s="141"/>
      <c r="Q2" s="111" t="s">
        <v>152</v>
      </c>
      <c r="R2" s="142" t="s">
        <v>126</v>
      </c>
      <c r="S2" s="143"/>
    </row>
    <row r="3" spans="1:20" ht="12.75" customHeight="1">
      <c r="B3" s="3" t="s">
        <v>51</v>
      </c>
      <c r="C3" s="4" t="s">
        <v>121</v>
      </c>
      <c r="D3" s="4" t="s">
        <v>122</v>
      </c>
      <c r="E3" s="4" t="s">
        <v>123</v>
      </c>
      <c r="F3" s="4" t="s">
        <v>125</v>
      </c>
      <c r="G3" s="4" t="s">
        <v>133</v>
      </c>
      <c r="H3" s="4" t="s">
        <v>141</v>
      </c>
      <c r="I3" s="4" t="s">
        <v>147</v>
      </c>
      <c r="J3" s="4" t="s">
        <v>149</v>
      </c>
      <c r="K3" s="4" t="s">
        <v>153</v>
      </c>
      <c r="L3" s="4" t="s">
        <v>154</v>
      </c>
      <c r="M3" s="4" t="s">
        <v>156</v>
      </c>
      <c r="N3" s="25" t="s">
        <v>158</v>
      </c>
      <c r="O3" s="5" t="s">
        <v>161</v>
      </c>
      <c r="P3" s="87"/>
      <c r="Q3" s="25" t="s">
        <v>124</v>
      </c>
      <c r="R3" s="25" t="s">
        <v>150</v>
      </c>
      <c r="S3" s="25" t="s">
        <v>157</v>
      </c>
      <c r="T3" s="87"/>
    </row>
    <row r="4" spans="1:20" ht="12.75" customHeight="1">
      <c r="B4" s="88" t="s">
        <v>79</v>
      </c>
      <c r="C4" s="47">
        <v>94711.358981178215</v>
      </c>
      <c r="D4" s="47">
        <v>92755.808642861011</v>
      </c>
      <c r="E4" s="47">
        <v>92655.535419355947</v>
      </c>
      <c r="F4" s="47">
        <v>92934.583177048757</v>
      </c>
      <c r="G4" s="47">
        <v>102178.00801091026</v>
      </c>
      <c r="H4" s="47">
        <v>97905.00266510951</v>
      </c>
      <c r="I4" s="47">
        <v>91249.993103190354</v>
      </c>
      <c r="J4" s="124">
        <v>88223.889249855463</v>
      </c>
      <c r="K4" s="46">
        <v>97846.149000000005</v>
      </c>
      <c r="L4" s="47">
        <v>87158.037999999957</v>
      </c>
      <c r="M4" s="47">
        <v>86766.641000000018</v>
      </c>
      <c r="N4" s="47">
        <v>90388.475000000079</v>
      </c>
      <c r="O4" s="134">
        <v>97.020486999999989</v>
      </c>
      <c r="P4" s="87"/>
      <c r="Q4" s="112">
        <v>373057.2862204439</v>
      </c>
      <c r="R4" s="112">
        <v>379556.89302906557</v>
      </c>
      <c r="S4" s="55">
        <v>362159.30300000007</v>
      </c>
      <c r="T4" s="87"/>
    </row>
    <row r="5" spans="1:20" ht="12.75" customHeight="1">
      <c r="B5" s="36" t="s">
        <v>86</v>
      </c>
      <c r="C5" s="38">
        <v>79779.057975850781</v>
      </c>
      <c r="D5" s="38">
        <v>87001.356575749931</v>
      </c>
      <c r="E5" s="38">
        <v>103907.99717595933</v>
      </c>
      <c r="F5" s="38">
        <v>88938.952869448491</v>
      </c>
      <c r="G5" s="38">
        <v>96607.208415966918</v>
      </c>
      <c r="H5" s="38">
        <v>97701.798519027201</v>
      </c>
      <c r="I5" s="38">
        <v>95442.556784627159</v>
      </c>
      <c r="J5" s="123">
        <v>90323.575785294626</v>
      </c>
      <c r="K5" s="37">
        <v>91706.553330292663</v>
      </c>
      <c r="L5" s="38">
        <v>95928.581734637148</v>
      </c>
      <c r="M5" s="38">
        <v>100796.70522199811</v>
      </c>
      <c r="N5" s="38">
        <v>103348.41124869815</v>
      </c>
      <c r="O5" s="134">
        <v>95.982388858412463</v>
      </c>
      <c r="P5" s="87"/>
      <c r="Q5" s="112">
        <v>359627.36459700851</v>
      </c>
      <c r="R5" s="112">
        <v>380075.13950491592</v>
      </c>
      <c r="S5" s="55">
        <v>391780.25153562607</v>
      </c>
      <c r="T5" s="87"/>
    </row>
    <row r="6" spans="1:20" ht="12.75" customHeight="1">
      <c r="B6" s="36" t="s">
        <v>80</v>
      </c>
      <c r="C6" s="38">
        <v>46938.567985001675</v>
      </c>
      <c r="D6" s="38">
        <v>42575.83779787516</v>
      </c>
      <c r="E6" s="38">
        <v>48513.879313765967</v>
      </c>
      <c r="F6" s="38">
        <v>43930.466256725224</v>
      </c>
      <c r="G6" s="38">
        <v>45020.186086330301</v>
      </c>
      <c r="H6" s="38">
        <v>46090.347592817277</v>
      </c>
      <c r="I6" s="38">
        <v>40960.309540033595</v>
      </c>
      <c r="J6" s="123">
        <v>44987.597324527851</v>
      </c>
      <c r="K6" s="37">
        <v>45122.593882702437</v>
      </c>
      <c r="L6" s="38">
        <v>41889.92078389466</v>
      </c>
      <c r="M6" s="38">
        <v>42961.000379258337</v>
      </c>
      <c r="N6" s="38">
        <v>43808.974835280824</v>
      </c>
      <c r="O6" s="134">
        <v>42.289849886120187</v>
      </c>
      <c r="P6" s="87"/>
      <c r="Q6" s="112">
        <v>181958.75135336802</v>
      </c>
      <c r="R6" s="112">
        <v>177058.44054370903</v>
      </c>
      <c r="S6" s="55">
        <v>173782.48988113625</v>
      </c>
      <c r="T6" s="87"/>
    </row>
    <row r="7" spans="1:20" ht="12.75" customHeight="1">
      <c r="B7" s="36" t="s">
        <v>81</v>
      </c>
      <c r="C7" s="38">
        <v>115913.85015919477</v>
      </c>
      <c r="D7" s="38">
        <v>120871.06421587328</v>
      </c>
      <c r="E7" s="38">
        <v>122909.04633644513</v>
      </c>
      <c r="F7" s="38">
        <v>125009.3031796638</v>
      </c>
      <c r="G7" s="38">
        <v>133175.82821332107</v>
      </c>
      <c r="H7" s="38">
        <v>133783.33395520778</v>
      </c>
      <c r="I7" s="38">
        <v>131770.1846307762</v>
      </c>
      <c r="J7" s="123">
        <v>127556.06735723905</v>
      </c>
      <c r="K7" s="37">
        <v>138877.47258974786</v>
      </c>
      <c r="L7" s="38">
        <v>137140.76606920618</v>
      </c>
      <c r="M7" s="38">
        <v>127422.90775674787</v>
      </c>
      <c r="N7" s="38">
        <v>135064.36478601318</v>
      </c>
      <c r="O7" s="134">
        <v>143.35666324679676</v>
      </c>
      <c r="P7" s="87"/>
      <c r="Q7" s="112">
        <v>484703.26389117696</v>
      </c>
      <c r="R7" s="112">
        <v>526285.41415654414</v>
      </c>
      <c r="S7" s="55">
        <v>538505.5112017151</v>
      </c>
      <c r="T7" s="87"/>
    </row>
    <row r="8" spans="1:20" ht="12.75" customHeight="1">
      <c r="B8" s="36" t="s">
        <v>82</v>
      </c>
      <c r="C8" s="38">
        <v>36218.978256962451</v>
      </c>
      <c r="D8" s="38">
        <v>43515.43392430005</v>
      </c>
      <c r="E8" s="38">
        <v>43698.769667196444</v>
      </c>
      <c r="F8" s="38">
        <v>44958.18868129301</v>
      </c>
      <c r="G8" s="38">
        <v>41947.017498675603</v>
      </c>
      <c r="H8" s="38">
        <v>43491.707094430109</v>
      </c>
      <c r="I8" s="38">
        <v>42923.418538433878</v>
      </c>
      <c r="J8" s="123">
        <v>43487.632704827403</v>
      </c>
      <c r="K8" s="37">
        <v>42629.728893329455</v>
      </c>
      <c r="L8" s="38">
        <v>46083.806867647821</v>
      </c>
      <c r="M8" s="38">
        <v>43810.784918483296</v>
      </c>
      <c r="N8" s="38">
        <v>44026.892796675442</v>
      </c>
      <c r="O8" s="134">
        <v>43.466981042029516</v>
      </c>
      <c r="P8" s="87"/>
      <c r="Q8" s="112">
        <v>168391.37052975196</v>
      </c>
      <c r="R8" s="112">
        <v>171849.77583636701</v>
      </c>
      <c r="S8" s="55">
        <v>176551.21347613601</v>
      </c>
      <c r="T8" s="87"/>
    </row>
    <row r="9" spans="1:20" ht="12.75" customHeight="1">
      <c r="B9" s="36" t="s">
        <v>83</v>
      </c>
      <c r="C9" s="38">
        <v>22867.164763388308</v>
      </c>
      <c r="D9" s="38">
        <v>25339.449870369361</v>
      </c>
      <c r="E9" s="38">
        <v>28481.278081671233</v>
      </c>
      <c r="F9" s="38">
        <v>24075.457268236249</v>
      </c>
      <c r="G9" s="38">
        <v>26408.427801138125</v>
      </c>
      <c r="H9" s="38">
        <v>28050.820095202169</v>
      </c>
      <c r="I9" s="38">
        <v>22053.288873282603</v>
      </c>
      <c r="J9" s="123">
        <v>23790.760831108371</v>
      </c>
      <c r="K9" s="37">
        <v>18606.128816618362</v>
      </c>
      <c r="L9" s="38">
        <v>19574.025779175114</v>
      </c>
      <c r="M9" s="38">
        <v>19931.152161870948</v>
      </c>
      <c r="N9" s="38">
        <v>19637.616942918867</v>
      </c>
      <c r="O9" s="134">
        <v>20.41985778379674</v>
      </c>
      <c r="P9" s="87"/>
      <c r="Q9" s="112">
        <v>100763.34998366515</v>
      </c>
      <c r="R9" s="112">
        <v>100303.29760073127</v>
      </c>
      <c r="S9" s="55">
        <v>77748.923700583284</v>
      </c>
      <c r="T9" s="87"/>
    </row>
    <row r="10" spans="1:20" ht="12.75" customHeight="1">
      <c r="B10" s="89" t="s">
        <v>84</v>
      </c>
      <c r="C10" s="91">
        <v>31530.839033600027</v>
      </c>
      <c r="D10" s="91">
        <v>33497.049555645834</v>
      </c>
      <c r="E10" s="91">
        <v>33356.921543910918</v>
      </c>
      <c r="F10" s="91">
        <v>32143.911623789649</v>
      </c>
      <c r="G10" s="91">
        <v>29797.207317585118</v>
      </c>
      <c r="H10" s="91">
        <v>37506.668585108499</v>
      </c>
      <c r="I10" s="91">
        <v>33720.513885284832</v>
      </c>
      <c r="J10" s="133">
        <v>32078.035103085527</v>
      </c>
      <c r="K10" s="90">
        <v>28879.271258651297</v>
      </c>
      <c r="L10" s="91">
        <v>31298.330669963983</v>
      </c>
      <c r="M10" s="91">
        <v>32152.087750317442</v>
      </c>
      <c r="N10" s="91">
        <v>31983.369238631083</v>
      </c>
      <c r="O10" s="134">
        <v>30.683326119001944</v>
      </c>
      <c r="P10" s="87"/>
      <c r="Q10" s="112">
        <v>130528.72175694643</v>
      </c>
      <c r="R10" s="112">
        <v>133102.42489106397</v>
      </c>
      <c r="S10" s="55">
        <v>124313.0589175638</v>
      </c>
      <c r="T10" s="87"/>
    </row>
    <row r="11" spans="1:20" ht="12.75" customHeight="1" thickBot="1">
      <c r="B11" s="81" t="s">
        <v>132</v>
      </c>
      <c r="C11" s="51">
        <f t="shared" ref="C11:D11" si="0">SUM(C4:C10)</f>
        <v>427959.81715517619</v>
      </c>
      <c r="D11" s="51">
        <f t="shared" si="0"/>
        <v>445556.00058267469</v>
      </c>
      <c r="E11" s="51">
        <f t="shared" ref="E11:I11" si="1">SUM(E4:E10)</f>
        <v>473523.42753830494</v>
      </c>
      <c r="F11" s="51">
        <f t="shared" si="1"/>
        <v>451990.86305620515</v>
      </c>
      <c r="G11" s="51">
        <f t="shared" si="1"/>
        <v>475133.88334392745</v>
      </c>
      <c r="H11" s="51">
        <f t="shared" si="1"/>
        <v>484529.67850690254</v>
      </c>
      <c r="I11" s="51">
        <f t="shared" si="1"/>
        <v>458120.26535562862</v>
      </c>
      <c r="J11" s="126">
        <f t="shared" ref="J11:K11" si="2">SUM(J4:J10)</f>
        <v>450447.55835593829</v>
      </c>
      <c r="K11" s="50">
        <f t="shared" si="2"/>
        <v>463667.89777134202</v>
      </c>
      <c r="L11" s="51">
        <f t="shared" ref="L11" si="3">SUM(L4:L10)</f>
        <v>459073.4699045248</v>
      </c>
      <c r="M11" s="51">
        <v>453841.27918867604</v>
      </c>
      <c r="N11" s="51">
        <v>468258.10484821763</v>
      </c>
      <c r="O11" s="135">
        <v>473.21955393615752</v>
      </c>
      <c r="P11" s="92"/>
      <c r="Q11" s="50">
        <f>SUM(Q4:Q10)</f>
        <v>1799030.1083323611</v>
      </c>
      <c r="R11" s="50">
        <v>1868231.3855623968</v>
      </c>
      <c r="S11" s="52">
        <v>1844840.7517127609</v>
      </c>
      <c r="T11" s="92"/>
    </row>
    <row r="12" spans="1:20" ht="12.75" customHeight="1">
      <c r="C12" s="93"/>
      <c r="D12" s="93"/>
      <c r="E12" s="93"/>
      <c r="F12" s="93"/>
      <c r="G12" s="93"/>
      <c r="H12" s="93"/>
      <c r="I12" s="93"/>
      <c r="J12" s="93"/>
      <c r="K12" s="93"/>
      <c r="L12" s="93"/>
      <c r="M12" s="93"/>
      <c r="N12" s="93"/>
      <c r="O12" s="93"/>
      <c r="P12" s="93"/>
      <c r="Q12" s="93"/>
      <c r="R12" s="93"/>
      <c r="S12" s="93"/>
      <c r="T12" s="93"/>
    </row>
    <row r="14" spans="1:20" ht="12" thickBot="1">
      <c r="B14" s="1" t="s">
        <v>87</v>
      </c>
    </row>
    <row r="15" spans="1:20" ht="12.75" customHeight="1" thickBot="1">
      <c r="C15" s="139" t="s">
        <v>152</v>
      </c>
      <c r="D15" s="140"/>
      <c r="E15" s="140"/>
      <c r="F15" s="141"/>
      <c r="G15" s="139" t="s">
        <v>126</v>
      </c>
      <c r="H15" s="140"/>
      <c r="I15" s="140"/>
      <c r="J15" s="140"/>
      <c r="K15" s="140"/>
      <c r="L15" s="140"/>
      <c r="M15" s="140"/>
      <c r="N15" s="140"/>
      <c r="O15" s="141"/>
      <c r="Q15" s="111" t="s">
        <v>152</v>
      </c>
      <c r="R15" s="142" t="s">
        <v>126</v>
      </c>
      <c r="S15" s="143"/>
    </row>
    <row r="16" spans="1:20" ht="12.75" customHeight="1">
      <c r="B16" s="3" t="s">
        <v>51</v>
      </c>
      <c r="C16" s="4" t="str">
        <f t="shared" ref="C16" si="4">+C3</f>
        <v>Q1 2022</v>
      </c>
      <c r="D16" s="4" t="str">
        <f t="shared" ref="D16:E16" si="5">+D3</f>
        <v>Q2 2022</v>
      </c>
      <c r="E16" s="4" t="str">
        <f t="shared" si="5"/>
        <v>Q3 2022</v>
      </c>
      <c r="F16" s="4" t="str">
        <f t="shared" ref="F16" si="6">+F3</f>
        <v>Q4 2022</v>
      </c>
      <c r="G16" s="4" t="str">
        <f t="shared" ref="G16:L16" si="7">G3</f>
        <v>Q1 2023</v>
      </c>
      <c r="H16" s="4" t="str">
        <f t="shared" si="7"/>
        <v>Q2 2023</v>
      </c>
      <c r="I16" s="4" t="str">
        <f t="shared" si="7"/>
        <v>Q3 2023</v>
      </c>
      <c r="J16" s="4" t="str">
        <f t="shared" si="7"/>
        <v>Q4 2023</v>
      </c>
      <c r="K16" s="4" t="str">
        <f t="shared" si="7"/>
        <v>Q1 2024</v>
      </c>
      <c r="L16" s="4" t="str">
        <f t="shared" si="7"/>
        <v>Q2 2024</v>
      </c>
      <c r="M16" s="4" t="s">
        <v>156</v>
      </c>
      <c r="N16" s="4" t="s">
        <v>158</v>
      </c>
      <c r="O16" s="66" t="str">
        <f t="shared" ref="O16" si="8">O3</f>
        <v>Q1 2025</v>
      </c>
      <c r="Q16" s="25" t="s">
        <v>124</v>
      </c>
      <c r="R16" s="25" t="s">
        <v>150</v>
      </c>
      <c r="S16" s="25" t="s">
        <v>157</v>
      </c>
    </row>
    <row r="17" spans="2:19" ht="12.75" customHeight="1">
      <c r="B17" s="88" t="s">
        <v>79</v>
      </c>
      <c r="C17" s="71">
        <v>0.56196243461170647</v>
      </c>
      <c r="D17" s="71">
        <v>0.5434366365163914</v>
      </c>
      <c r="E17" s="71">
        <v>0.27728946100141971</v>
      </c>
      <c r="F17" s="71">
        <v>0.18253228003575173</v>
      </c>
      <c r="G17" s="71">
        <v>0.24246403797363883</v>
      </c>
      <c r="H17" s="71">
        <v>0.28478065379686973</v>
      </c>
      <c r="I17" s="71">
        <v>0.31746644126217727</v>
      </c>
      <c r="J17" s="129">
        <v>0.2670978286700415</v>
      </c>
      <c r="K17" s="70">
        <v>0.42387555958549683</v>
      </c>
      <c r="L17" s="71">
        <v>0.26027498672868682</v>
      </c>
      <c r="M17" s="71">
        <v>0.19049880166624089</v>
      </c>
      <c r="N17" s="71">
        <v>0.60980517038791149</v>
      </c>
      <c r="O17" s="72">
        <f>'[3]Regions - Loss Ratios decumule'!$G$17/100</f>
        <v>0.36421192836489424</v>
      </c>
      <c r="Q17" s="70">
        <v>0.39151552881771989</v>
      </c>
      <c r="R17" s="70">
        <v>0.27711886962574528</v>
      </c>
      <c r="S17" s="72">
        <v>0.3750794640441617</v>
      </c>
    </row>
    <row r="18" spans="2:19" ht="12.75" customHeight="1">
      <c r="B18" s="36" t="s">
        <v>86</v>
      </c>
      <c r="C18" s="79">
        <v>3.6349684315796051E-3</v>
      </c>
      <c r="D18" s="79">
        <v>0.25842123953598228</v>
      </c>
      <c r="E18" s="79">
        <v>0.53062876367947431</v>
      </c>
      <c r="F18" s="79">
        <v>0.47130156951763669</v>
      </c>
      <c r="G18" s="79">
        <v>0.42401154239559963</v>
      </c>
      <c r="H18" s="79">
        <v>0.34665784521146353</v>
      </c>
      <c r="I18" s="79">
        <v>0.32465700432299727</v>
      </c>
      <c r="J18" s="131">
        <v>0.44065968448624793</v>
      </c>
      <c r="K18" s="78">
        <v>0.21624986565730464</v>
      </c>
      <c r="L18" s="79">
        <v>0.28188162521690691</v>
      </c>
      <c r="M18" s="79">
        <v>0.42597051557442311</v>
      </c>
      <c r="N18" s="79">
        <v>0.32040829730284504</v>
      </c>
      <c r="O18" s="80">
        <f>'[3]Regions - Loss Ratios decumule'!$K$17/100</f>
        <v>0.25252613972345772</v>
      </c>
      <c r="Q18" s="70">
        <v>0.3339687444712785</v>
      </c>
      <c r="R18" s="70">
        <v>0.38279976989271008</v>
      </c>
      <c r="S18" s="72">
        <v>0.31414837940677559</v>
      </c>
    </row>
    <row r="19" spans="2:19" ht="12.75" customHeight="1">
      <c r="B19" s="36" t="s">
        <v>80</v>
      </c>
      <c r="C19" s="79">
        <v>0.90018232943503118</v>
      </c>
      <c r="D19" s="79">
        <v>-0.1863247548149578</v>
      </c>
      <c r="E19" s="79">
        <v>0.53751676135883442</v>
      </c>
      <c r="F19" s="79">
        <v>0.18117359688308921</v>
      </c>
      <c r="G19" s="79">
        <v>0.26545142958885865</v>
      </c>
      <c r="H19" s="79">
        <v>0.33046881078328055</v>
      </c>
      <c r="I19" s="79">
        <v>0.32486842737602162</v>
      </c>
      <c r="J19" s="131">
        <v>4.201719891368004E-2</v>
      </c>
      <c r="K19" s="78">
        <v>0.3599667142832218</v>
      </c>
      <c r="L19" s="79">
        <v>0.40853853277867719</v>
      </c>
      <c r="M19" s="79">
        <v>0.38265399681716306</v>
      </c>
      <c r="N19" s="79">
        <v>0.13889340040718409</v>
      </c>
      <c r="O19" s="80">
        <f>'[3]Regions - Loss Ratios decumule'!$O$17/100</f>
        <v>0.51843956339661268</v>
      </c>
      <c r="Q19" s="70">
        <v>0.37928386225383837</v>
      </c>
      <c r="R19" s="70">
        <v>0.24049983403095829</v>
      </c>
      <c r="S19" s="72">
        <v>0.3216448012987142</v>
      </c>
    </row>
    <row r="20" spans="2:19" ht="12.75" customHeight="1">
      <c r="B20" s="36" t="s">
        <v>81</v>
      </c>
      <c r="C20" s="79">
        <v>0.1148155778312058</v>
      </c>
      <c r="D20" s="79">
        <v>0.70022886030869236</v>
      </c>
      <c r="E20" s="79">
        <v>0.41454838576203623</v>
      </c>
      <c r="F20" s="79">
        <v>0.55767173976015538</v>
      </c>
      <c r="G20" s="79">
        <v>0.29107308706675539</v>
      </c>
      <c r="H20" s="79">
        <v>0.46050139631201453</v>
      </c>
      <c r="I20" s="79">
        <v>0.44638284154449609</v>
      </c>
      <c r="J20" s="131">
        <v>0.40329904942079547</v>
      </c>
      <c r="K20" s="78">
        <v>0.43934143193092223</v>
      </c>
      <c r="L20" s="79">
        <v>0.32543098300607654</v>
      </c>
      <c r="M20" s="79">
        <v>0.43435704119682217</v>
      </c>
      <c r="N20" s="79">
        <v>0.25827194996638853</v>
      </c>
      <c r="O20" s="80">
        <f>'[3]Regions - Loss Ratios decumule'!$D$33/100</f>
        <v>0.32129804491878666</v>
      </c>
      <c r="Q20" s="70">
        <v>0.45066684157687076</v>
      </c>
      <c r="R20" s="70">
        <v>0.40074761116629892</v>
      </c>
      <c r="S20" s="72">
        <v>0.36427382946319287</v>
      </c>
    </row>
    <row r="21" spans="2:19" ht="12.75" customHeight="1">
      <c r="B21" s="36" t="s">
        <v>82</v>
      </c>
      <c r="C21" s="79">
        <v>0.13938533254976143</v>
      </c>
      <c r="D21" s="79">
        <v>0.14324401732280365</v>
      </c>
      <c r="E21" s="79">
        <v>0.4724507732303117</v>
      </c>
      <c r="F21" s="79">
        <v>-4.7830045835103169E-4</v>
      </c>
      <c r="G21" s="79">
        <v>0.31810028526081047</v>
      </c>
      <c r="H21" s="79">
        <v>0.27703745445364392</v>
      </c>
      <c r="I21" s="79">
        <v>0.28328946174304537</v>
      </c>
      <c r="J21" s="131">
        <v>0.22275986412594584</v>
      </c>
      <c r="K21" s="78">
        <v>0.33251946215387285</v>
      </c>
      <c r="L21" s="79">
        <v>0.21521010431133084</v>
      </c>
      <c r="M21" s="79">
        <v>0.24936131001907288</v>
      </c>
      <c r="N21" s="79">
        <v>0.29843622772842593</v>
      </c>
      <c r="O21" s="80">
        <f>'[3]Regions - Loss Ratios decumule'!$G$33/100</f>
        <v>0.49617219454425543</v>
      </c>
      <c r="Q21" s="70">
        <v>0.18950658125028266</v>
      </c>
      <c r="R21" s="70">
        <v>0.27472483047602092</v>
      </c>
      <c r="S21" s="72">
        <v>0.27309665470313577</v>
      </c>
    </row>
    <row r="22" spans="2:19" ht="12.75" customHeight="1">
      <c r="B22" s="36" t="s">
        <v>83</v>
      </c>
      <c r="C22" s="79">
        <v>0.15041302659243372</v>
      </c>
      <c r="D22" s="79">
        <v>-0.15736828617714849</v>
      </c>
      <c r="E22" s="79">
        <v>0.41159304417868248</v>
      </c>
      <c r="F22" s="79">
        <v>1.6583374383862122</v>
      </c>
      <c r="G22" s="79">
        <v>1.806872904531567</v>
      </c>
      <c r="H22" s="79">
        <v>0.48075606570672064</v>
      </c>
      <c r="I22" s="79">
        <v>0.82640964455214805</v>
      </c>
      <c r="J22" s="131">
        <v>0.13460232078256823</v>
      </c>
      <c r="K22" s="78">
        <v>-0.35826668183292926</v>
      </c>
      <c r="L22" s="79">
        <v>0.71515749768780568</v>
      </c>
      <c r="M22" s="79">
        <v>0.25348555969154957</v>
      </c>
      <c r="N22" s="79">
        <v>9.2310831718763156E-2</v>
      </c>
      <c r="O22" s="80">
        <f>'[3]Regions - Loss Ratios decumule'!$K$33/100</f>
        <v>1.0698582221409167</v>
      </c>
      <c r="Q22" s="70">
        <v>0.50471611301519725</v>
      </c>
      <c r="R22" s="70">
        <v>0.82618406264228172</v>
      </c>
      <c r="S22" s="72">
        <v>0.18280552089405766</v>
      </c>
    </row>
    <row r="23" spans="2:19" ht="12.75" customHeight="1">
      <c r="B23" s="89" t="s">
        <v>84</v>
      </c>
      <c r="C23" s="79">
        <v>0.68723804593851767</v>
      </c>
      <c r="D23" s="79">
        <v>-2.0066437311338715E-2</v>
      </c>
      <c r="E23" s="79">
        <v>0.19051849086275977</v>
      </c>
      <c r="F23" s="79">
        <v>-0.52272323471556958</v>
      </c>
      <c r="G23" s="79">
        <v>0.29153389046579142</v>
      </c>
      <c r="H23" s="79">
        <v>0.4968029919207233</v>
      </c>
      <c r="I23" s="79">
        <v>0.25491922942310147</v>
      </c>
      <c r="J23" s="131">
        <v>-0.31565000864646436</v>
      </c>
      <c r="K23" s="78">
        <v>0.39044826621945583</v>
      </c>
      <c r="L23" s="79">
        <v>0.29658244186161103</v>
      </c>
      <c r="M23" s="79">
        <v>0.15280800616628373</v>
      </c>
      <c r="N23" s="79">
        <v>0.71924702849097477</v>
      </c>
      <c r="O23" s="80">
        <f>'[3]Regions - Loss Ratios decumule'!$O$33/100</f>
        <v>0.33776201269569323</v>
      </c>
      <c r="Q23" s="70">
        <v>8.1696366219184219E-2</v>
      </c>
      <c r="R23" s="70">
        <v>0.19876238115150299</v>
      </c>
      <c r="S23" s="72">
        <v>0.38394435614079869</v>
      </c>
    </row>
    <row r="24" spans="2:19" ht="12.75" customHeight="1" thickBot="1">
      <c r="B24" s="81" t="s">
        <v>70</v>
      </c>
      <c r="C24" s="81">
        <v>0.31533413382944925</v>
      </c>
      <c r="D24" s="81">
        <v>0.32474066356229792</v>
      </c>
      <c r="E24" s="81">
        <v>0.41770806495606672</v>
      </c>
      <c r="F24" s="81">
        <v>0.35537732620889634</v>
      </c>
      <c r="G24" s="81">
        <v>0.40743976015825195</v>
      </c>
      <c r="H24" s="81">
        <v>0.38101271794364111</v>
      </c>
      <c r="I24" s="81">
        <v>0.37541315171798245</v>
      </c>
      <c r="J24" s="132">
        <v>0.26177172285552397</v>
      </c>
      <c r="K24" s="83">
        <v>0.3319343336984612</v>
      </c>
      <c r="L24" s="81">
        <v>0.31730111828403379</v>
      </c>
      <c r="M24" s="81">
        <v>0.33728623473958652</v>
      </c>
      <c r="N24" s="81">
        <v>0.35038735475368943</v>
      </c>
      <c r="O24" s="84">
        <f>'[3]Regions - Loss Ratios decumule'!$D$17/100</f>
        <v>0.38718017199917171</v>
      </c>
      <c r="Q24" s="83">
        <v>0.35475537972932331</v>
      </c>
      <c r="R24" s="83">
        <v>0.35793811281847004</v>
      </c>
      <c r="S24" s="84">
        <v>0.33429919277643277</v>
      </c>
    </row>
  </sheetData>
  <mergeCells count="6">
    <mergeCell ref="C2:F2"/>
    <mergeCell ref="C15:F15"/>
    <mergeCell ref="G2:O2"/>
    <mergeCell ref="G15:O15"/>
    <mergeCell ref="R2:S2"/>
    <mergeCell ref="R15:S15"/>
  </mergeCells>
  <phoneticPr fontId="85" type="noConversion"/>
  <conditionalFormatting sqref="O4:O11">
    <cfRule type="containsBlanks" dxfId="4" priority="4">
      <formula>LEN(TRIM(O4))=0</formula>
    </cfRule>
  </conditionalFormatting>
  <conditionalFormatting sqref="O17:O24">
    <cfRule type="containsBlanks" dxfId="3" priority="1">
      <formula>LEN(TRIM(O17))=0</formula>
    </cfRule>
  </conditionalFormatting>
  <conditionalFormatting sqref="Q4:S11">
    <cfRule type="containsBlanks" dxfId="2" priority="30">
      <formula>LEN(TRIM(Q4))=0</formula>
    </cfRule>
  </conditionalFormatting>
  <conditionalFormatting sqref="Q17:S24">
    <cfRule type="containsBlanks" dxfId="1" priority="19">
      <formula>LEN(TRIM(Q17))=0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aveUndoMode" r:id="rId5"/>
    <customPr name="screen"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8"/>
  <sheetViews>
    <sheetView showGridLines="0" zoomScale="90" zoomScaleNormal="90" workbookViewId="0">
      <selection activeCell="M7" sqref="M7"/>
    </sheetView>
  </sheetViews>
  <sheetFormatPr baseColWidth="10" defaultColWidth="11.453125" defaultRowHeight="14.5"/>
  <cols>
    <col min="1" max="1" width="3.453125" customWidth="1"/>
    <col min="2" max="2" width="34.26953125" bestFit="1" customWidth="1"/>
    <col min="3" max="3" width="9" bestFit="1" customWidth="1"/>
    <col min="4" max="8" width="11.453125" customWidth="1"/>
  </cols>
  <sheetData>
    <row r="1" spans="1:13">
      <c r="A1" s="2"/>
      <c r="B1" s="1" t="s">
        <v>91</v>
      </c>
      <c r="C1" s="2"/>
      <c r="D1" s="2"/>
      <c r="E1" s="2"/>
      <c r="F1" s="2"/>
      <c r="G1" s="2"/>
      <c r="H1" s="2"/>
      <c r="I1" s="2"/>
      <c r="J1" s="2"/>
      <c r="K1" s="2"/>
      <c r="L1" s="2"/>
    </row>
    <row r="2" spans="1:13">
      <c r="A2" s="2"/>
      <c r="B2" s="2"/>
      <c r="C2" s="2"/>
      <c r="D2" s="2"/>
      <c r="E2" s="2"/>
      <c r="F2" s="2"/>
      <c r="G2" s="2"/>
      <c r="H2" s="2"/>
      <c r="I2" s="2"/>
      <c r="J2" s="2"/>
      <c r="K2" s="2"/>
      <c r="L2" s="2"/>
    </row>
    <row r="3" spans="1:13" ht="23">
      <c r="A3" s="2"/>
      <c r="B3" s="94" t="s">
        <v>104</v>
      </c>
      <c r="C3" s="95" t="s">
        <v>118</v>
      </c>
      <c r="D3" s="95" t="s">
        <v>142</v>
      </c>
      <c r="E3" s="95" t="s">
        <v>119</v>
      </c>
      <c r="F3" s="95" t="s">
        <v>143</v>
      </c>
      <c r="G3" s="95" t="s">
        <v>120</v>
      </c>
      <c r="H3" s="95" t="s">
        <v>144</v>
      </c>
      <c r="I3" s="95" t="s">
        <v>145</v>
      </c>
      <c r="J3" s="95" t="s">
        <v>146</v>
      </c>
      <c r="K3" s="95" t="s">
        <v>151</v>
      </c>
      <c r="L3" s="95" t="s">
        <v>155</v>
      </c>
      <c r="M3" s="95" t="s">
        <v>159</v>
      </c>
    </row>
    <row r="4" spans="1:13">
      <c r="A4" s="2"/>
      <c r="B4" s="96" t="s">
        <v>92</v>
      </c>
      <c r="C4" s="97">
        <v>705.34305810410001</v>
      </c>
      <c r="D4" s="97">
        <v>674.19094959680001</v>
      </c>
      <c r="E4" s="97">
        <v>682.07912214969997</v>
      </c>
      <c r="F4" s="97">
        <v>771.32423704229996</v>
      </c>
      <c r="G4" s="97">
        <v>831.47590983166197</v>
      </c>
      <c r="H4" s="97">
        <v>820.54576792692649</v>
      </c>
      <c r="I4" s="97">
        <v>728.92903248243397</v>
      </c>
      <c r="J4" s="97">
        <v>809.27903344600008</v>
      </c>
      <c r="K4" s="97">
        <v>846.16877674840941</v>
      </c>
      <c r="L4" s="116">
        <v>896.96472978680004</v>
      </c>
      <c r="M4" s="98">
        <v>824.26713772108678</v>
      </c>
    </row>
    <row r="5" spans="1:13">
      <c r="A5" s="2"/>
      <c r="B5" s="96" t="s">
        <v>93</v>
      </c>
      <c r="C5" s="97">
        <v>324.45605502490002</v>
      </c>
      <c r="D5" s="97">
        <v>283.16379440190002</v>
      </c>
      <c r="E5" s="97">
        <v>305.26269307392101</v>
      </c>
      <c r="F5" s="97">
        <v>339.25909663741498</v>
      </c>
      <c r="G5" s="97">
        <v>388.20246079452397</v>
      </c>
      <c r="H5" s="97">
        <v>294.73021562914488</v>
      </c>
      <c r="I5" s="97">
        <v>327.76399048373179</v>
      </c>
      <c r="J5" s="97">
        <v>310.44966950644522</v>
      </c>
      <c r="K5" s="97">
        <v>297.09395676380478</v>
      </c>
      <c r="L5" s="116">
        <v>333.626965068</v>
      </c>
      <c r="M5" s="98">
        <v>347.56096038085002</v>
      </c>
    </row>
    <row r="6" spans="1:13">
      <c r="A6" s="2"/>
      <c r="B6" s="96" t="s">
        <v>94</v>
      </c>
      <c r="C6" s="97">
        <v>115.7091448693</v>
      </c>
      <c r="D6" s="97">
        <v>123.90431714979999</v>
      </c>
      <c r="E6" s="97">
        <v>121.412485766202</v>
      </c>
      <c r="F6" s="97">
        <v>125.82717651594625</v>
      </c>
      <c r="G6" s="97">
        <v>119.766729302076</v>
      </c>
      <c r="H6" s="97">
        <v>166.90070066066821</v>
      </c>
      <c r="I6" s="97">
        <v>167.51107195560121</v>
      </c>
      <c r="J6" s="97">
        <v>164.44116154611251</v>
      </c>
      <c r="K6" s="97">
        <v>157.60104789356771</v>
      </c>
      <c r="L6" s="116">
        <v>165.89878676359999</v>
      </c>
      <c r="M6" s="98">
        <v>172.083762213895</v>
      </c>
    </row>
    <row r="7" spans="1:13">
      <c r="A7" s="2"/>
      <c r="B7" s="96" t="s">
        <v>95</v>
      </c>
      <c r="C7" s="97">
        <v>37.426828558799997</v>
      </c>
      <c r="D7" s="97">
        <v>37.021070582790003</v>
      </c>
      <c r="E7" s="97">
        <v>36.5040820742989</v>
      </c>
      <c r="F7" s="97">
        <v>37.682184292027564</v>
      </c>
      <c r="G7" s="97">
        <v>39.709486175457201</v>
      </c>
      <c r="H7" s="97">
        <v>43.141560362496307</v>
      </c>
      <c r="I7" s="97">
        <v>46.098001863718345</v>
      </c>
      <c r="J7" s="97">
        <v>48.924334576500002</v>
      </c>
      <c r="K7" s="97">
        <v>48.057570955799996</v>
      </c>
      <c r="L7" s="116">
        <v>46.525532028299999</v>
      </c>
      <c r="M7" s="98">
        <v>46.647805561800006</v>
      </c>
    </row>
    <row r="8" spans="1:13">
      <c r="A8" s="2"/>
      <c r="B8" s="96" t="s">
        <v>96</v>
      </c>
      <c r="C8" s="97">
        <v>-137.36385389829999</v>
      </c>
      <c r="D8" s="97">
        <v>-132.1850127962</v>
      </c>
      <c r="E8" s="97">
        <v>-139.79109416672301</v>
      </c>
      <c r="F8" s="97">
        <v>-148.93572562297749</v>
      </c>
      <c r="G8" s="97">
        <v>-156.61527305538499</v>
      </c>
      <c r="H8" s="97">
        <v>-160.21256090080999</v>
      </c>
      <c r="I8" s="97">
        <v>-165.25273983626664</v>
      </c>
      <c r="J8" s="97">
        <v>-162.53715006859088</v>
      </c>
      <c r="K8" s="97">
        <v>-156.11603220937502</v>
      </c>
      <c r="L8" s="116">
        <v>-168.20311311400008</v>
      </c>
      <c r="M8" s="98">
        <v>-168.09311217165541</v>
      </c>
    </row>
    <row r="9" spans="1:13">
      <c r="A9" s="2"/>
      <c r="B9" s="96" t="s">
        <v>97</v>
      </c>
      <c r="C9" s="99">
        <v>-101.49275573609999</v>
      </c>
      <c r="D9" s="99">
        <v>-60.505962218900002</v>
      </c>
      <c r="E9" s="99">
        <v>-97.412665071000006</v>
      </c>
      <c r="F9" s="99">
        <v>-115.3687709432</v>
      </c>
      <c r="G9" s="99">
        <v>-167.66370813029999</v>
      </c>
      <c r="H9" s="99">
        <v>-165.23508442549999</v>
      </c>
      <c r="I9" s="99">
        <v>-129.27693223739999</v>
      </c>
      <c r="J9" s="99">
        <v>-133.92030641209999</v>
      </c>
      <c r="K9" s="99">
        <v>-129.83401399389999</v>
      </c>
      <c r="L9" s="117">
        <v>-140.08369488260001</v>
      </c>
      <c r="M9" s="100">
        <v>-135.43104880460001</v>
      </c>
    </row>
    <row r="10" spans="1:13" ht="15" thickBot="1">
      <c r="A10" s="2"/>
      <c r="B10" s="101" t="s">
        <v>105</v>
      </c>
      <c r="C10" s="102">
        <f t="shared" ref="C10" si="0">SUM(C4:C9)</f>
        <v>944.07847692270002</v>
      </c>
      <c r="D10" s="102">
        <f t="shared" ref="D10:E10" si="1">SUM(D4:D9)</f>
        <v>925.58915671619013</v>
      </c>
      <c r="E10" s="102">
        <f t="shared" si="1"/>
        <v>908.05462382639871</v>
      </c>
      <c r="F10" s="102">
        <f t="shared" ref="F10:G10" si="2">SUM(F4:F9)</f>
        <v>1009.7881979215114</v>
      </c>
      <c r="G10" s="102">
        <f t="shared" si="2"/>
        <v>1054.8756049180342</v>
      </c>
      <c r="H10" s="102">
        <f t="shared" ref="H10:J10" si="3">SUM(H4:H9)</f>
        <v>999.87059925292601</v>
      </c>
      <c r="I10" s="102">
        <f t="shared" si="3"/>
        <v>975.77242471181876</v>
      </c>
      <c r="J10" s="102">
        <f t="shared" si="3"/>
        <v>1036.636742594367</v>
      </c>
      <c r="K10" s="102">
        <f t="shared" ref="K10" si="4">SUM(K4:K9)</f>
        <v>1062.971306158307</v>
      </c>
      <c r="L10" s="118">
        <f>SUM(L4:L9)</f>
        <v>1134.7292056501001</v>
      </c>
      <c r="M10" s="103">
        <f>SUM(M4:M9)</f>
        <v>1087.0355049013763</v>
      </c>
    </row>
    <row r="11" spans="1:13">
      <c r="A11" s="2"/>
      <c r="B11" s="96" t="s">
        <v>98</v>
      </c>
      <c r="C11" s="99">
        <v>213.45258999999999</v>
      </c>
      <c r="D11" s="99">
        <v>205.29774800000001</v>
      </c>
      <c r="E11" s="99">
        <v>168.72304700000001</v>
      </c>
      <c r="F11" s="99">
        <v>177.938264</v>
      </c>
      <c r="G11" s="99">
        <v>208.71896799999999</v>
      </c>
      <c r="H11" s="99">
        <v>236.492501</v>
      </c>
      <c r="I11" s="99">
        <v>223.21131700000001</v>
      </c>
      <c r="J11" s="99">
        <v>241.701247</v>
      </c>
      <c r="K11" s="99">
        <v>239.497084</v>
      </c>
      <c r="L11" s="117">
        <v>242.56078400000001</v>
      </c>
      <c r="M11" s="100">
        <v>253.200491</v>
      </c>
    </row>
    <row r="12" spans="1:13" ht="15" thickBot="1">
      <c r="A12" s="2"/>
      <c r="B12" s="42" t="s">
        <v>106</v>
      </c>
      <c r="C12" s="104">
        <f t="shared" ref="C12" si="5">C10+C11</f>
        <v>1157.5310669227001</v>
      </c>
      <c r="D12" s="104">
        <f t="shared" ref="D12:E12" si="6">D10+D11</f>
        <v>1130.8869047161902</v>
      </c>
      <c r="E12" s="104">
        <f t="shared" si="6"/>
        <v>1076.7776708263987</v>
      </c>
      <c r="F12" s="104">
        <f t="shared" ref="F12:G12" si="7">F10+F11</f>
        <v>1187.7264619215114</v>
      </c>
      <c r="G12" s="104">
        <f t="shared" si="7"/>
        <v>1263.5945729180341</v>
      </c>
      <c r="H12" s="104">
        <f t="shared" ref="H12:J12" si="8">H10+H11</f>
        <v>1236.363100252926</v>
      </c>
      <c r="I12" s="104">
        <f t="shared" si="8"/>
        <v>1198.9837417118188</v>
      </c>
      <c r="J12" s="104">
        <f t="shared" si="8"/>
        <v>1278.3379895943669</v>
      </c>
      <c r="K12" s="104">
        <f t="shared" ref="K12:L12" si="9">K10+K11</f>
        <v>1302.4683901583071</v>
      </c>
      <c r="L12" s="119">
        <f t="shared" si="9"/>
        <v>1377.2899896501001</v>
      </c>
      <c r="M12" s="105">
        <f>M10+M11</f>
        <v>1340.2359959013763</v>
      </c>
    </row>
    <row r="13" spans="1:13">
      <c r="A13" s="2"/>
      <c r="B13" s="96" t="s">
        <v>99</v>
      </c>
      <c r="C13" s="97">
        <v>1892.90356045199</v>
      </c>
      <c r="D13" s="97">
        <v>1722.9107082737</v>
      </c>
      <c r="E13" s="97">
        <v>1757.2481672741001</v>
      </c>
      <c r="F13" s="97">
        <v>1830.2081372473001</v>
      </c>
      <c r="G13" s="97">
        <v>2032.09570244015</v>
      </c>
      <c r="H13" s="97">
        <v>1948.8241935451051</v>
      </c>
      <c r="I13" s="97">
        <v>1866.9867733964425</v>
      </c>
      <c r="J13" s="97">
        <v>1908.03498972598</v>
      </c>
      <c r="K13" s="97">
        <v>1934.7456457689084</v>
      </c>
      <c r="L13" s="116">
        <v>2026.25731895836</v>
      </c>
      <c r="M13" s="98">
        <v>1973.7536398636698</v>
      </c>
    </row>
    <row r="14" spans="1:13">
      <c r="A14" s="2"/>
      <c r="B14" s="96" t="s">
        <v>100</v>
      </c>
      <c r="C14" s="97">
        <v>418.85668299999998</v>
      </c>
      <c r="D14" s="97">
        <v>411.20678500000002</v>
      </c>
      <c r="E14" s="97">
        <v>417.07853813594397</v>
      </c>
      <c r="F14" s="97">
        <v>404.47966230451402</v>
      </c>
      <c r="G14" s="97">
        <v>406.61383499999999</v>
      </c>
      <c r="H14" s="97">
        <v>385.78664900000001</v>
      </c>
      <c r="I14" s="97">
        <v>515.16067699999996</v>
      </c>
      <c r="J14" s="97">
        <v>524.46903799999995</v>
      </c>
      <c r="K14" s="97">
        <v>626.09220860032633</v>
      </c>
      <c r="L14" s="116">
        <v>625.63088300000004</v>
      </c>
      <c r="M14" s="98">
        <v>628.59541999999999</v>
      </c>
    </row>
    <row r="15" spans="1:13">
      <c r="A15" s="2"/>
      <c r="B15" s="96" t="s">
        <v>101</v>
      </c>
      <c r="C15" s="97">
        <v>35.170665059500003</v>
      </c>
      <c r="D15" s="97">
        <v>21.0141751290959</v>
      </c>
      <c r="E15" s="97">
        <v>29.349994181190102</v>
      </c>
      <c r="F15" s="97">
        <v>29.294959062373756</v>
      </c>
      <c r="G15" s="97">
        <v>33.512039714902102</v>
      </c>
      <c r="H15" s="97">
        <v>33.533336666179999</v>
      </c>
      <c r="I15" s="97">
        <v>22.1385898080445</v>
      </c>
      <c r="J15" s="97">
        <v>18.888659403219499</v>
      </c>
      <c r="K15" s="97">
        <v>25.141986478827143</v>
      </c>
      <c r="L15" s="116">
        <v>28.257488605039999</v>
      </c>
      <c r="M15" s="98">
        <v>27.21637152185</v>
      </c>
    </row>
    <row r="16" spans="1:13" ht="15" thickBot="1">
      <c r="A16" s="2"/>
      <c r="B16" s="42" t="s">
        <v>102</v>
      </c>
      <c r="C16" s="104">
        <f t="shared" ref="C16" si="10">SUM(C13:C15)</f>
        <v>2346.9309085114901</v>
      </c>
      <c r="D16" s="104">
        <f t="shared" ref="D16" si="11">SUM(D13:D15)</f>
        <v>2155.1316684027956</v>
      </c>
      <c r="E16" s="104">
        <f t="shared" ref="E16:F16" si="12">SUM(E13:E15)</f>
        <v>2203.6766995912344</v>
      </c>
      <c r="F16" s="104">
        <f t="shared" si="12"/>
        <v>2263.9827586141882</v>
      </c>
      <c r="G16" s="104">
        <f t="shared" ref="G16:H16" si="13">SUM(G13:G15)</f>
        <v>2472.2215771550523</v>
      </c>
      <c r="H16" s="104">
        <f t="shared" si="13"/>
        <v>2368.1441792112851</v>
      </c>
      <c r="I16" s="104">
        <f t="shared" ref="I16:J16" si="14">SUM(I13:I15)</f>
        <v>2404.2860402044867</v>
      </c>
      <c r="J16" s="104">
        <f t="shared" si="14"/>
        <v>2451.3926871291997</v>
      </c>
      <c r="K16" s="104">
        <f t="shared" ref="K16:L16" si="15">SUM(K13:K15)</f>
        <v>2585.9798408480619</v>
      </c>
      <c r="L16" s="119">
        <f t="shared" si="15"/>
        <v>2680.1456905634</v>
      </c>
      <c r="M16" s="105">
        <f t="shared" ref="M16" si="16">SUM(M13:M15)</f>
        <v>2629.5654313855198</v>
      </c>
    </row>
    <row r="17" spans="1:13" ht="15" thickBot="1">
      <c r="A17" s="2"/>
      <c r="B17" s="49" t="s">
        <v>103</v>
      </c>
      <c r="C17" s="106">
        <f t="shared" ref="C17:H17" si="17">C16/C12</f>
        <v>2.0275316797766934</v>
      </c>
      <c r="D17" s="106">
        <f t="shared" si="17"/>
        <v>1.9057004369005865</v>
      </c>
      <c r="E17" s="106">
        <f t="shared" si="17"/>
        <v>2.0465475457899962</v>
      </c>
      <c r="F17" s="106">
        <f t="shared" si="17"/>
        <v>1.9061482851459777</v>
      </c>
      <c r="G17" s="106">
        <f t="shared" si="17"/>
        <v>1.9564990465620007</v>
      </c>
      <c r="H17" s="106">
        <f t="shared" si="17"/>
        <v>1.9154115637443625</v>
      </c>
      <c r="I17" s="106">
        <f t="shared" ref="I17:J17" si="18">I16/I12</f>
        <v>2.0052699269898588</v>
      </c>
      <c r="J17" s="106">
        <f t="shared" si="18"/>
        <v>1.9176404887310421</v>
      </c>
      <c r="K17" s="106">
        <f t="shared" ref="K17:L17" si="19">K16/K12</f>
        <v>1.9854453746349667</v>
      </c>
      <c r="L17" s="120">
        <f t="shared" si="19"/>
        <v>1.9459559792809427</v>
      </c>
      <c r="M17" s="107">
        <v>1.9620167190159703</v>
      </c>
    </row>
    <row r="19" spans="1:13">
      <c r="M19" t="s">
        <v>160</v>
      </c>
    </row>
    <row r="21" spans="1:13" ht="15" customHeight="1">
      <c r="B21" s="144"/>
      <c r="C21" s="144"/>
      <c r="D21" s="144"/>
      <c r="E21" s="144"/>
      <c r="F21" s="144"/>
      <c r="G21" s="144"/>
      <c r="H21" s="144"/>
      <c r="I21" s="144"/>
      <c r="J21" s="110"/>
      <c r="K21" s="110"/>
      <c r="L21" s="110"/>
    </row>
    <row r="22" spans="1:13">
      <c r="B22" s="144"/>
      <c r="C22" s="144"/>
      <c r="D22" s="144"/>
      <c r="E22" s="144"/>
      <c r="F22" s="144"/>
      <c r="G22" s="144"/>
      <c r="H22" s="144"/>
      <c r="I22" s="144"/>
      <c r="J22" s="110"/>
      <c r="K22" s="110"/>
      <c r="L22" s="110"/>
    </row>
    <row r="23" spans="1:13" ht="15" customHeight="1">
      <c r="B23" s="144"/>
      <c r="C23" s="144"/>
      <c r="D23" s="144"/>
      <c r="E23" s="144"/>
      <c r="F23" s="144"/>
      <c r="G23" s="144"/>
      <c r="H23" s="144"/>
      <c r="I23" s="144"/>
      <c r="J23" s="110"/>
      <c r="K23" s="110"/>
      <c r="L23" s="110"/>
    </row>
    <row r="24" spans="1:13">
      <c r="B24" s="144"/>
      <c r="C24" s="144"/>
      <c r="D24" s="144"/>
      <c r="E24" s="144"/>
      <c r="F24" s="144"/>
      <c r="G24" s="144"/>
      <c r="H24" s="144"/>
      <c r="I24" s="144"/>
      <c r="J24" s="110"/>
      <c r="K24" s="110"/>
      <c r="L24" s="110"/>
    </row>
    <row r="25" spans="1:13" ht="15" customHeight="1">
      <c r="B25" s="144" t="s">
        <v>116</v>
      </c>
      <c r="C25" s="144"/>
      <c r="D25" s="144"/>
      <c r="E25" s="144"/>
      <c r="F25" s="144"/>
      <c r="G25" s="144"/>
      <c r="H25" s="144"/>
      <c r="I25" s="144"/>
      <c r="J25" s="110"/>
      <c r="K25" s="110"/>
      <c r="L25" s="110"/>
    </row>
    <row r="26" spans="1:13">
      <c r="B26" s="144"/>
      <c r="C26" s="144"/>
      <c r="D26" s="144"/>
      <c r="E26" s="144"/>
      <c r="F26" s="144"/>
      <c r="G26" s="144"/>
      <c r="H26" s="144"/>
      <c r="I26" s="144"/>
      <c r="J26" s="110"/>
      <c r="K26" s="110"/>
      <c r="L26" s="110"/>
    </row>
    <row r="27" spans="1:13" ht="15" customHeight="1">
      <c r="B27" s="144" t="s">
        <v>117</v>
      </c>
      <c r="C27" s="144"/>
      <c r="D27" s="144"/>
      <c r="E27" s="144"/>
      <c r="F27" s="144"/>
      <c r="G27" s="144"/>
      <c r="H27" s="144"/>
      <c r="I27" s="144"/>
      <c r="J27" s="110"/>
      <c r="K27" s="110"/>
      <c r="L27" s="110"/>
    </row>
    <row r="28" spans="1:13">
      <c r="B28" s="144"/>
      <c r="C28" s="144"/>
      <c r="D28" s="144"/>
      <c r="E28" s="144"/>
      <c r="F28" s="144"/>
      <c r="G28" s="144"/>
      <c r="H28" s="144"/>
      <c r="I28" s="144"/>
      <c r="J28" s="110"/>
      <c r="K28" s="110"/>
      <c r="L28" s="110"/>
    </row>
  </sheetData>
  <mergeCells count="4">
    <mergeCell ref="B27:I28"/>
    <mergeCell ref="B25:I26"/>
    <mergeCell ref="B23:I24"/>
    <mergeCell ref="B21:I22"/>
  </mergeCells>
  <conditionalFormatting sqref="C4:M16">
    <cfRule type="containsBlanks" dxfId="0" priority="1">
      <formula>LEN(TRIM(C4))=0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4"/>
  <sheetViews>
    <sheetView showGridLines="0" tabSelected="1" topLeftCell="A4" zoomScaleNormal="100" workbookViewId="0">
      <selection activeCell="B4" sqref="B4"/>
    </sheetView>
  </sheetViews>
  <sheetFormatPr baseColWidth="10" defaultColWidth="11.453125" defaultRowHeight="12.5"/>
  <cols>
    <col min="1" max="1" width="3.54296875" style="20" customWidth="1"/>
    <col min="2" max="2" width="170.54296875" style="20" bestFit="1" customWidth="1"/>
    <col min="3" max="16384" width="11.453125" style="20"/>
  </cols>
  <sheetData>
    <row r="2" spans="2:2" ht="13">
      <c r="B2" s="108" t="s">
        <v>89</v>
      </c>
    </row>
    <row r="4" spans="2:2" ht="187.5">
      <c r="B4" s="109" t="s">
        <v>162</v>
      </c>
    </row>
  </sheetData>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Balance sheet</vt:lpstr>
      <vt:lpstr>P&amp;L - Analytic view</vt:lpstr>
      <vt:lpstr>CoR</vt:lpstr>
      <vt:lpstr>Turnover &amp; loss ratio by region</vt:lpstr>
      <vt:lpstr>Solvency</vt:lpstr>
      <vt:lpstr>IMPORTANT LEGAL INFORMATION</vt:lpstr>
    </vt:vector>
  </TitlesOfParts>
  <Company>Coface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benoit.chastel@coface.com</dc:creator>
  <cp:lastModifiedBy>ANDRIAMIADANTSOA Rina</cp:lastModifiedBy>
  <cp:lastPrinted>2023-03-21T12:38:27Z</cp:lastPrinted>
  <dcterms:created xsi:type="dcterms:W3CDTF">2017-04-03T17:11:30Z</dcterms:created>
  <dcterms:modified xsi:type="dcterms:W3CDTF">2025-05-05T07:59:36Z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hecksum">
    <vt:filetime>2023-05-22T16:18:30Z</vt:filetime>
  </property>
  <property fmtid="{D5CDD505-2E9C-101B-9397-08002B2CF9AE}" pid="4" name="MSIP_Label_06631efb-39c2-48e2-ad25-a3fdc067b3fa_Enabled">
    <vt:lpwstr>true</vt:lpwstr>
  </property>
  <property fmtid="{D5CDD505-2E9C-101B-9397-08002B2CF9AE}" pid="5" name="MSIP_Label_06631efb-39c2-48e2-ad25-a3fdc067b3fa_SetDate">
    <vt:lpwstr>2024-05-02T13:17:02Z</vt:lpwstr>
  </property>
  <property fmtid="{D5CDD505-2E9C-101B-9397-08002B2CF9AE}" pid="6" name="MSIP_Label_06631efb-39c2-48e2-ad25-a3fdc067b3fa_Method">
    <vt:lpwstr>Privileged</vt:lpwstr>
  </property>
  <property fmtid="{D5CDD505-2E9C-101B-9397-08002B2CF9AE}" pid="7" name="MSIP_Label_06631efb-39c2-48e2-ad25-a3fdc067b3fa_Name">
    <vt:lpwstr>Confidential</vt:lpwstr>
  </property>
  <property fmtid="{D5CDD505-2E9C-101B-9397-08002B2CF9AE}" pid="8" name="MSIP_Label_06631efb-39c2-48e2-ad25-a3fdc067b3fa_SiteId">
    <vt:lpwstr>1e7aeb3b-24a6-4c97-9062-0135644f0526</vt:lpwstr>
  </property>
  <property fmtid="{D5CDD505-2E9C-101B-9397-08002B2CF9AE}" pid="9" name="MSIP_Label_06631efb-39c2-48e2-ad25-a3fdc067b3fa_ActionId">
    <vt:lpwstr>83e6490b-85c9-49ab-8bb0-c2b1ea7e7e2e</vt:lpwstr>
  </property>
  <property fmtid="{D5CDD505-2E9C-101B-9397-08002B2CF9AE}" pid="10" name="MSIP_Label_06631efb-39c2-48e2-ad25-a3fdc067b3fa_ContentBits">
    <vt:lpwstr>0</vt:lpwstr>
  </property>
</Properties>
</file>